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935" activeTab="2"/>
  </bookViews>
  <sheets>
    <sheet name="Contents" sheetId="1" r:id="rId1"/>
    <sheet name="GF Contents" sheetId="2" r:id="rId2"/>
    <sheet name="MTFS" sheetId="3" r:id="rId3"/>
    <sheet name="Global Summary" sheetId="4" r:id="rId4"/>
    <sheet name="BVACOP Services" sheetId="5" r:id="rId5"/>
    <sheet name="Corporate Priorities" sheetId="6" r:id="rId6"/>
    <sheet name="Swingometer" sheetId="7" r:id="rId7"/>
    <sheet name="Reserves" sheetId="8" r:id="rId8"/>
    <sheet name="Glossary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nscount" hidden="1">1</definedName>
    <definedName name="ceiling">'[1]F &amp; C - Districts'!#REF!</definedName>
    <definedName name="data" localSheetId="4">#REF!</definedName>
    <definedName name="data" localSheetId="3">#REF!</definedName>
    <definedName name="data" localSheetId="2">#REF!</definedName>
    <definedName name="data">#REF!</definedName>
    <definedName name="_xlnm.Print_Area" localSheetId="4">'BVACOP Services'!$A$1:$F$1228</definedName>
    <definedName name="_xlnm.Print_Area" localSheetId="2">'MTFS'!$A$1:$H$113</definedName>
  </definedNames>
  <calcPr fullCalcOnLoad="1"/>
</workbook>
</file>

<file path=xl/sharedStrings.xml><?xml version="1.0" encoding="utf-8"?>
<sst xmlns="http://schemas.openxmlformats.org/spreadsheetml/2006/main" count="1657" uniqueCount="621">
  <si>
    <t>FOR USE WITH REPORT 8</t>
  </si>
  <si>
    <t>Council 25th February 2010</t>
  </si>
  <si>
    <t>The decrease in the 2009/10 revised budget is due to lower staff costs being incurred in</t>
  </si>
  <si>
    <t>respect of the Joint Planning Unit (JPU), this is offset by an increased contribution in</t>
  </si>
  <si>
    <t>supplies &amp; services, the Councils contribution to the JPU remains the same.</t>
  </si>
  <si>
    <t>The reduction in the 2009/10 revised budget is due to examinations of area action plans</t>
  </si>
  <si>
    <t>now being undertaken in 2010/11.</t>
  </si>
  <si>
    <t>Reduction in Capital Charges relates to a number of assets becoming fully depreciated</t>
  </si>
  <si>
    <t>in 2009/10, this has no impact on the Council's overall revenue budget.</t>
  </si>
  <si>
    <t>The reduction in the 2009/10 revised budget reflects reductions in capital grants.</t>
  </si>
  <si>
    <t>Increase in income and expenditure for the 2009/10 revised budget due to one-off income</t>
  </si>
  <si>
    <t>from Northamptonshire County Council to fund the development of a website for young</t>
  </si>
  <si>
    <t>people.</t>
  </si>
  <si>
    <t>43 &amp; 44</t>
  </si>
  <si>
    <t>The reduction in the 2009/10 revised budget reflects vacant posts. The 2010/11 original</t>
  </si>
  <si>
    <t>budget reflects changes to the establishment resulting from reduced activity.</t>
  </si>
  <si>
    <t xml:space="preserve">A reduction in supplies &amp; services has been used to finance an increase in </t>
  </si>
  <si>
    <t>transport expenditure.</t>
  </si>
  <si>
    <t>The reduction in the 2009/10 revised and 2010/11 original budget relates to a reduction</t>
  </si>
  <si>
    <t>in planning applications and enforcement action. A further reduction in the 2010/11</t>
  </si>
  <si>
    <t>original budget reflects reduced activity.</t>
  </si>
  <si>
    <t>The 2009/10 revised budget reflects a higher reward of Housing Planning Delivery Grant 2009/10.  Revised reflects provisional HPDG</t>
  </si>
  <si>
    <t>than anticipated. The 2010/11 original budget reflects estimated grant receivable.</t>
  </si>
  <si>
    <t>Reduction in income from planning fees reflects a downturn in the housing market due</t>
  </si>
  <si>
    <t>to the current economic climate.</t>
  </si>
  <si>
    <t>The reduction in amortisation of government grants relates to the grant being fully</t>
  </si>
  <si>
    <t>amortised in 2009/10. This has no impact on the Council's  overall revenue budget.</t>
  </si>
  <si>
    <t xml:space="preserve">Reduction in expenditure relates to lower levels of enforcement action, this is offset by a </t>
  </si>
  <si>
    <t>reduction in income. Further reductions in income from Building Control fees reflect a</t>
  </si>
  <si>
    <t>downturn in the housing market due to the current economic climate.</t>
  </si>
  <si>
    <t>Rent Land &amp; Buildings</t>
  </si>
  <si>
    <t xml:space="preserve">The increase in the 2009/10 revised budget relates to a deferred charge whereby </t>
  </si>
  <si>
    <t>capital expenditure is incurred for which no capital asset is created, this has no impact</t>
  </si>
  <si>
    <t>on the Council's overall revenue budget.</t>
  </si>
  <si>
    <t xml:space="preserve">Income from Chesham House is anticipated to be lower than budget therefore the revised </t>
  </si>
  <si>
    <t>budget has been reduced to reflect this. Income for 2010/11 is expected to be in line with</t>
  </si>
  <si>
    <t>the 2009/10 original budget due to proactive marketing.</t>
  </si>
  <si>
    <t>The increase in 2009/10 revised and 2010/11 budget relates to grants being received</t>
  </si>
  <si>
    <t>and amortised in year.</t>
  </si>
  <si>
    <t>The reduction in the 2009/10 revised budget is caused by vacant posts, this has resulted</t>
  </si>
  <si>
    <t>in an increase in supplies and services.</t>
  </si>
  <si>
    <t>The 2009/10 revised and 2010/11 original budget has increased which reflects national</t>
  </si>
  <si>
    <t>changes, whereby trainers are required to undertake an increased number of site visits</t>
  </si>
  <si>
    <t>to students.</t>
  </si>
  <si>
    <t>The level of grant has been adjusted to finance service expenditure in full.</t>
  </si>
  <si>
    <t>The increase in the 2009/10 revised budget is due to one off use of agency staff.</t>
  </si>
  <si>
    <t>A one-off grant received from Northamptonshire County Council to fund various youth projects resulting in both an</t>
  </si>
  <si>
    <t>projects resulting in both an increase in income and expenditure for the 2009/10 revised</t>
  </si>
  <si>
    <t>Maintenance team and a reduction in the use of sub-contractors.</t>
  </si>
  <si>
    <t>car parking services and licensing (ref 24).</t>
  </si>
  <si>
    <t xml:space="preserve">Changes to Rateable Values for car parks has resulted in an increase charge for </t>
  </si>
  <si>
    <t>Business Rates in 2010/11.</t>
  </si>
  <si>
    <t>Revised budget reflects anticipated income for 2009/10. Income for 2010/11 reflects</t>
  </si>
  <si>
    <t>price increases from January 2010 and the continuation of free "pop and shop" spaces.</t>
  </si>
  <si>
    <t>The usage levels for both 2009/10 revised and 2010/11 original are lower than</t>
  </si>
  <si>
    <t>The 2009/10 revised budget and 2010/11 reflects a continuing increase in demand for</t>
  </si>
  <si>
    <t>the national concessionary travel scheme which commenced in April 2008.</t>
  </si>
  <si>
    <t>The 2009/10 budget has been adjusted to reflect the actual Government grant received</t>
  </si>
  <si>
    <t>for concessionary travel and additional grant received for the production of Travel Cards.</t>
  </si>
  <si>
    <t>The 2010/11 original reflects the amount of grant receivable as per the governments</t>
  </si>
  <si>
    <t>original three year settlement. The government have consulted on distributional changes</t>
  </si>
  <si>
    <t>to the special grant for concessionary travel, which could see the Council receive a</t>
  </si>
  <si>
    <t>higher level of grant, this has not been incorporated into the 2010/11 budget.</t>
  </si>
  <si>
    <t>A reduction in the 2010/11 original budget for employees reflects a review of salary</t>
  </si>
  <si>
    <t>allocations of housing staff to better reflect actual service delivery.</t>
  </si>
  <si>
    <t>The increase for the 2009/10 revised budget reflects additional agency staff employed</t>
  </si>
  <si>
    <t xml:space="preserve">during the year to deal with increased demand for this service. The reduction for the </t>
  </si>
  <si>
    <t>2010/11 original budget reflects a full year impact of the closure of the hostel.</t>
  </si>
  <si>
    <t>Reductions in rents primarily relates to the closure of the hostel.</t>
  </si>
  <si>
    <t>The 2009/10 original estimate included resources relating to the continuation of the Rent</t>
  </si>
  <si>
    <t>Assisted Scheme (RAS). This however was not continued and alternative homelessness</t>
  </si>
  <si>
    <t xml:space="preserve">options were provided. There were however increases relating to bed and breakfast and </t>
  </si>
  <si>
    <t>private sector leasing costs arising from the discontinuation of RAS.</t>
  </si>
  <si>
    <t xml:space="preserve">Increase in 2009/10 revised reflects award of Recession Support Grant. It is not known </t>
  </si>
  <si>
    <t>if this will continue in 2010/11.</t>
  </si>
  <si>
    <t>The annual maintenance and management costs have been reduced due to the delay</t>
  </si>
  <si>
    <t>in the preparation of the expansion of the Pastures site.</t>
  </si>
  <si>
    <t>Capital expenditure has been deferred from 2009/10 to 2010/11 resulting in a lower</t>
  </si>
  <si>
    <t>Capital Charges in 2009/10 and an increased charge in 2010/11, this has no</t>
  </si>
  <si>
    <t xml:space="preserve">impact on the Council's overall revenue budget. </t>
  </si>
  <si>
    <t>2009/10 original expenditure budgets identified all trailblazer costs to fall within supplies</t>
  </si>
  <si>
    <t>&amp; service. The revised estimates now reflect where actual expenditure is being incurred.</t>
  </si>
  <si>
    <t xml:space="preserve">The 2009/10 revised budget reflects a one off additional grant to support the current </t>
  </si>
  <si>
    <t>support.</t>
  </si>
  <si>
    <t>Increase in 2009/10 revised budget reflects cover arrangements for maternity leave.</t>
  </si>
  <si>
    <t xml:space="preserve">Increase in 2009/10 revised budget results from in year agency staff, this has been </t>
  </si>
  <si>
    <t>partially offset by reductions in supplies &amp; services.</t>
  </si>
  <si>
    <t>Increase in capital charge relates to a higher capital grant being received in 2009/10</t>
  </si>
  <si>
    <t xml:space="preserve">than initially anticipated this has no impact on the Council's overall revenue budget. </t>
  </si>
  <si>
    <t>Increased employee costs for 2009/10 revised budget results from a higher case load</t>
  </si>
  <si>
    <t>of benefit applications, which is reflective of the current economic climate.</t>
  </si>
  <si>
    <t>The 2009/10 revised budget reflects increased cost of postage due to a higher case load.</t>
  </si>
  <si>
    <t>Employee costs reflect changes in Legal &amp; Democratic Services as a result of the next</t>
  </si>
  <si>
    <t>steps process.</t>
  </si>
  <si>
    <t>An increase in transport costs has partially been financed by a reduction in supplies &amp;</t>
  </si>
  <si>
    <t>services. In addition the 2009/10 revised budget and 2010/11 budget reflect payments to</t>
  </si>
  <si>
    <t>the Northamptonshire Area Procurement Services (NAPS).</t>
  </si>
  <si>
    <t>The increase in revised budget reflects the increase in expenditure on Council Tax</t>
  </si>
  <si>
    <t>Benefits, the increased expenditure is offset by an increase in subsidy.</t>
  </si>
  <si>
    <t>The reduction in fees and charges is due to a reduction in the court cost income.</t>
  </si>
  <si>
    <t>Increased expenditure and income in the 2009/10 revised budget was due to the County</t>
  </si>
  <si>
    <t>and European Elections held in June 2009. The cost associated with these elections</t>
  </si>
  <si>
    <t xml:space="preserve">was reimbursed in full. </t>
  </si>
  <si>
    <t xml:space="preserve">The increase in employee costs for the 2010/11 original budget reflects changes in </t>
  </si>
  <si>
    <t>staff apportionments to better reflect service delivery.</t>
  </si>
  <si>
    <t>Reduction in expenditure relates to lower number of searches, this is offset by lower</t>
  </si>
  <si>
    <t>levels of income reflective of the economic downturn. The 2010/11 budget reflects new</t>
  </si>
  <si>
    <t>pricing structure.</t>
  </si>
  <si>
    <t>The reduction in budget for 2010/11 reflects the end of a 3 year fixed term post.</t>
  </si>
  <si>
    <t>The 2009/10 revised reflects payment of a backdated public utility bill.</t>
  </si>
  <si>
    <t>The reduction in the 2009/10 revised and 2010/11 original reflects change in terms of</t>
  </si>
  <si>
    <t>income agreement as a result of the current economic conditions.</t>
  </si>
  <si>
    <t xml:space="preserve">The 2009/10 revised budget has reduced due to rental income from commercial and </t>
  </si>
  <si>
    <t>industrial units being lower than estimated due to an increase in voids.</t>
  </si>
  <si>
    <t>A full review of the property maintenance function that is recharged to General Fund</t>
  </si>
  <si>
    <t>services was undertaken at the revised budget stage. This resulted in several changes</t>
  </si>
  <si>
    <t>to budget provisions specifically supplies &amp; services and third party payments, where</t>
  </si>
  <si>
    <t xml:space="preserve">there is now a significant reduction in engaging external contractors and improved </t>
  </si>
  <si>
    <t>procurement for raw materials and stock.</t>
  </si>
  <si>
    <t>Increase in 2010/11 original budget relates to estimated additional costs associated with</t>
  </si>
  <si>
    <t>maintaining additional open spaces.</t>
  </si>
  <si>
    <t>Reduction in supplies and services expenditure in the 2009/10 revised has been used to</t>
  </si>
  <si>
    <t>finance an increase in transport expenditure. The reduction in 2010/11 original has been</t>
  </si>
  <si>
    <t>further reduced and this partially offsets reduction in fees and charges.</t>
  </si>
  <si>
    <t>CAPITAL CHARGES</t>
  </si>
  <si>
    <t>The surplus on Capital Charges reflects the reversal of entries made within the</t>
  </si>
  <si>
    <t>future repayment of internal debt. As a result of changes in legislation the Council has in</t>
  </si>
  <si>
    <t>conjunction with its Treasury Advisors reviewed the basis for calculating MRP. This has</t>
  </si>
  <si>
    <t xml:space="preserve">resulted in adjustments being made to amounts provided in 2007/08 and 2008/09 and </t>
  </si>
  <si>
    <t>amounts that will be provided in future years. This has resulted in a credit of £5,000 to</t>
  </si>
  <si>
    <t>the revised budget and a charge of £155,360 in the 2010/11 original budget, these have</t>
  </si>
  <si>
    <t>a "real" impact on the overall budget.</t>
  </si>
  <si>
    <t>finance its part of the capital programme.</t>
  </si>
  <si>
    <t>The 2009/10 revised budget and the 2010/11 original budget reflects a lower level</t>
  </si>
  <si>
    <t>Contents</t>
  </si>
  <si>
    <t>Section 1: General Fund Estimates 2010/11</t>
  </si>
  <si>
    <t>Section 2: Capital Programme 2010 - 2013</t>
  </si>
  <si>
    <t>Section 3; HRA Estimates 2010/11</t>
  </si>
  <si>
    <t>DRAFT BUDGET BOOKLET - 2010/11</t>
  </si>
  <si>
    <t>Section 1</t>
  </si>
  <si>
    <t>General Fund Estimates 2010/11</t>
  </si>
  <si>
    <t>GLOSSARY</t>
  </si>
  <si>
    <t>Detailed below is a summary of CIPFA's standard subjective classification, this has been</t>
  </si>
  <si>
    <t>included to provide an overview of the types of expenditure that are included in each of the</t>
  </si>
  <si>
    <t>subjective classifications;</t>
  </si>
  <si>
    <t xml:space="preserve">Includes gross salaries of all employees together with the costs for National Insurance and </t>
  </si>
  <si>
    <t>pension costs.</t>
  </si>
  <si>
    <t>It also includes indirect employee expenditure consisting of;</t>
  </si>
  <si>
    <t>Covers expenses directly related to the running of premises and land this includes;</t>
  </si>
  <si>
    <t>Includes all transport costs and staff travelling allowances.</t>
  </si>
  <si>
    <t>Covers all items of expenditure not covered by the above headings, such as the purchase</t>
  </si>
  <si>
    <t>and maintenance of equipment and furniture, purchase of stationary and subscription costs.</t>
  </si>
  <si>
    <t>Relates to payments for which no goods or services are received by the Council e.g. Rent</t>
  </si>
  <si>
    <t>Allowances.</t>
  </si>
  <si>
    <t>Payments made to external providers in return for the provision of a service.</t>
  </si>
  <si>
    <t>Examples of Central Support Costs include;</t>
  </si>
  <si>
    <t>These departments recharge their costs in full to users of their services. The method for</t>
  </si>
  <si>
    <t>recharging these services is dependant on the service being provided.</t>
  </si>
  <si>
    <t>Capital charges consist of depreciation and deferred charges. deferred charges relate to</t>
  </si>
  <si>
    <t>capital expenditure which does not result in the authority creating a fixed asset.</t>
  </si>
  <si>
    <t xml:space="preserve">An accounting adjustment is made to ensure both depreciation and deferred charges have </t>
  </si>
  <si>
    <t>a nil impact on the taxpayer.</t>
  </si>
  <si>
    <t>Revenue income received by the authority includes;</t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</si>
  <si>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 Staff advertising</t>
    </r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</si>
  <si>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 Training</t>
    </r>
  </si>
  <si>
    <r>
      <t xml:space="preserve">    </t>
    </r>
    <r>
      <rPr>
        <sz val="12"/>
        <rFont val="Arial"/>
        <family val="0"/>
      </rPr>
      <t xml:space="preserve">●   </t>
    </r>
    <r>
      <rPr>
        <sz val="12"/>
        <rFont val="Arial"/>
        <family val="2"/>
      </rPr>
      <t>Interview expenses</t>
    </r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</si>
  <si>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 Relocation expenses</t>
    </r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</si>
  <si>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 Professional membership fees.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</si>
  <si>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Cost of revenue repairs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</si>
  <si>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Utility costs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</si>
  <si>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Rents and rates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</si>
  <si>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Accountancy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</si>
  <si>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Legal</t>
    </r>
  </si>
  <si>
    <r>
      <t xml:space="preserve"> 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Human Resources</t>
    </r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</si>
  <si>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Rents</t>
    </r>
  </si>
  <si>
    <r>
      <t xml:space="preserve">    </t>
    </r>
    <r>
      <rPr>
        <sz val="12"/>
        <rFont val="Arial"/>
        <family val="0"/>
      </rPr>
      <t>●</t>
    </r>
    <r>
      <rPr>
        <sz val="12"/>
        <rFont val="Arial"/>
        <family val="2"/>
      </rPr>
      <t xml:space="preserve">  Fees and charges</t>
    </r>
  </si>
  <si>
    <t>MAJOR BUSINESS RISKS 'SWING-O-METER'</t>
  </si>
  <si>
    <t>Worse than Budget Model (£000)</t>
  </si>
  <si>
    <t>Better than Budget Model (£000)</t>
  </si>
  <si>
    <t>Concessionary Fares</t>
  </si>
  <si>
    <t>Waste Coll/Recycling</t>
  </si>
  <si>
    <t xml:space="preserve">  Car Parking</t>
  </si>
  <si>
    <t xml:space="preserve">      Planning Fees</t>
  </si>
  <si>
    <t xml:space="preserve">      HPDG</t>
  </si>
  <si>
    <t>Borrowing</t>
  </si>
  <si>
    <t>Efficiencies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</si>
  <si>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</si>
  <si>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</si>
  <si>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</si>
  <si>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</si>
  <si>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</si>
  <si>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2010/11</t>
  </si>
  <si>
    <t>Search Fees</t>
  </si>
  <si>
    <t xml:space="preserve">  Crematorium</t>
  </si>
  <si>
    <t>CORPORATE PRIORITY MATRIX 2010/11</t>
  </si>
  <si>
    <t xml:space="preserve"> Vehicles</t>
  </si>
  <si>
    <t>HRA Support Services Adjustment</t>
  </si>
  <si>
    <t>DEFERRED CHARGES &amp; MRP</t>
  </si>
  <si>
    <t>Surplus from Deferred Charges Account</t>
  </si>
  <si>
    <t>Interest Payable to HRA</t>
  </si>
  <si>
    <t>Interest Receivable from HRA</t>
  </si>
  <si>
    <t>depreciation is a notional charge and not an actual charge to the HRA.</t>
  </si>
  <si>
    <t>Service Revenue Accounts and has no impact on the Council's overall budget.</t>
  </si>
  <si>
    <t>This budget reflects 3 accounting adjustments:-</t>
  </si>
  <si>
    <t>similarly has no impact on the Council's overall budget.</t>
  </si>
  <si>
    <t>c. Minimum Revenue Provision (MRP) is a statutory amount the Council must provide for</t>
  </si>
  <si>
    <t>This reflects the borrowing/investment position of the HRA. The GF effectively pays the</t>
  </si>
  <si>
    <t>HRA for any balances that it holds and the HRA pays the GF for any borrowings it uses to</t>
  </si>
  <si>
    <t>of interest will be earned from investments due to the reduction in the level of interest</t>
  </si>
  <si>
    <t>rates.</t>
  </si>
  <si>
    <t>Equal Global Summary Line 12 - 15</t>
  </si>
  <si>
    <t>Net Income / Expenditure to Summary</t>
  </si>
  <si>
    <t>2007/08</t>
  </si>
  <si>
    <t>Original</t>
  </si>
  <si>
    <t>Revised</t>
  </si>
  <si>
    <t>Actual</t>
  </si>
  <si>
    <t xml:space="preserve">Original </t>
  </si>
  <si>
    <t>Ref.</t>
  </si>
  <si>
    <t>£</t>
  </si>
  <si>
    <t>SERVICE EXPENDITURE</t>
  </si>
  <si>
    <t>Cultural and Related Services</t>
  </si>
  <si>
    <t>Environmental Services</t>
  </si>
  <si>
    <t>Planning and Development Services</t>
  </si>
  <si>
    <t>Highways, Roads &amp; Transport Services</t>
  </si>
  <si>
    <t>Housing Services</t>
  </si>
  <si>
    <t>Corporate and Democratic Services</t>
  </si>
  <si>
    <t>Central Services to the Public</t>
  </si>
  <si>
    <t>Trading Accounts</t>
  </si>
  <si>
    <t>General Contingency</t>
  </si>
  <si>
    <t>NET COST OF SERVICES</t>
  </si>
  <si>
    <t>Transfers to/from Reserves</t>
  </si>
  <si>
    <t>Interest On Balances/Investments</t>
  </si>
  <si>
    <t>NET COUNCIL BUDGET</t>
  </si>
  <si>
    <t xml:space="preserve">Equals Medium Term Financial Forecast Net Budget </t>
  </si>
  <si>
    <t>1. Sustainable Communities</t>
  </si>
  <si>
    <t>2. Customer Services</t>
  </si>
  <si>
    <t>3. The Environment</t>
  </si>
  <si>
    <t>4. Community and Rural</t>
  </si>
  <si>
    <t>Corporate Priority</t>
  </si>
  <si>
    <t>Stronger Town Centres</t>
  </si>
  <si>
    <t>Economy and Skills</t>
  </si>
  <si>
    <t>Design Standards for Buildings</t>
  </si>
  <si>
    <t>Managing Growth</t>
  </si>
  <si>
    <t>Access to Services</t>
  </si>
  <si>
    <t>Efficient Effective Services</t>
  </si>
  <si>
    <t>Greener</t>
  </si>
  <si>
    <t>Cleaner</t>
  </si>
  <si>
    <t>Tackling Anti-Social Behaviour and Crime</t>
  </si>
  <si>
    <t>Active Citizens</t>
  </si>
  <si>
    <t>Service Area</t>
  </si>
  <si>
    <t>1A</t>
  </si>
  <si>
    <t>1B</t>
  </si>
  <si>
    <t>1C</t>
  </si>
  <si>
    <t>1D</t>
  </si>
  <si>
    <t>2A</t>
  </si>
  <si>
    <t>2B</t>
  </si>
  <si>
    <t>3A</t>
  </si>
  <si>
    <t>3B</t>
  </si>
  <si>
    <t>4A</t>
  </si>
  <si>
    <t>4B</t>
  </si>
  <si>
    <t>CULTURAL AND RELATED SERVICES</t>
  </si>
  <si>
    <t>Recreation and Sport</t>
  </si>
  <si>
    <t>Indoor Sports &amp; Recreation facilities</t>
  </si>
  <si>
    <t>ü</t>
  </si>
  <si>
    <t>Community Centres</t>
  </si>
  <si>
    <t>Sports Dev &amp; Community Recreation</t>
  </si>
  <si>
    <t>Open Spaces</t>
  </si>
  <si>
    <t>Community Parks and Open Spaces</t>
  </si>
  <si>
    <t>Allotments</t>
  </si>
  <si>
    <t>Tourism</t>
  </si>
  <si>
    <t>Culture and Heritage</t>
  </si>
  <si>
    <t>Art Gallery</t>
  </si>
  <si>
    <t>Museum</t>
  </si>
  <si>
    <t>ENVIRONMENTAL SERVICES</t>
  </si>
  <si>
    <t>Waste Collection</t>
  </si>
  <si>
    <t>Household Waste Collection</t>
  </si>
  <si>
    <t>Recycling</t>
  </si>
  <si>
    <t>Street Cleaning</t>
  </si>
  <si>
    <t>Environmental Health</t>
  </si>
  <si>
    <t>Licences</t>
  </si>
  <si>
    <t>Public Conveniences</t>
  </si>
  <si>
    <t>Pest and Dog Control</t>
  </si>
  <si>
    <t>Pollution Reduction</t>
  </si>
  <si>
    <t>Food Safety</t>
  </si>
  <si>
    <t>Public Health</t>
  </si>
  <si>
    <t>Community Safety (Safety Services)</t>
  </si>
  <si>
    <t>Community Safety (Crime Reduction)</t>
  </si>
  <si>
    <t>Flood Defence and Land Drainage</t>
  </si>
  <si>
    <t>Cemetery and Cremation Services</t>
  </si>
  <si>
    <t>Cemeteries</t>
  </si>
  <si>
    <t>Crematorium</t>
  </si>
  <si>
    <t>PLANNING &amp; DEVELOPMENT</t>
  </si>
  <si>
    <t>Planning Policy</t>
  </si>
  <si>
    <t>Environmental Initiatives</t>
  </si>
  <si>
    <t>Development Control</t>
  </si>
  <si>
    <t>Building Control</t>
  </si>
  <si>
    <t>Economic Development</t>
  </si>
  <si>
    <t>Support to Business &amp; Enterprise</t>
  </si>
  <si>
    <t>Kettering Borough Trainers</t>
  </si>
  <si>
    <t>Community Development</t>
  </si>
  <si>
    <t>HIGHWAYS, ROADS AND TRANSPORT</t>
  </si>
  <si>
    <t>Highways and Roads</t>
  </si>
  <si>
    <t>Parking Services</t>
  </si>
  <si>
    <t>Public Transport</t>
  </si>
  <si>
    <t>HOUSING SERVICES</t>
  </si>
  <si>
    <t>Housing Strategy</t>
  </si>
  <si>
    <t>Homelessness</t>
  </si>
  <si>
    <t>Pasture Caravan Site</t>
  </si>
  <si>
    <t>Housing Advice</t>
  </si>
  <si>
    <t>Housing Associations</t>
  </si>
  <si>
    <t>Housing Act Advances</t>
  </si>
  <si>
    <t>Private Sector Housing Renewal</t>
  </si>
  <si>
    <t>Housing Benefits</t>
  </si>
  <si>
    <t>CORPORATE &amp; DEMOCRATIC CORE</t>
  </si>
  <si>
    <t>CENTRAL SERVICES TO THE PUBLIC</t>
  </si>
  <si>
    <t>Local Taxation</t>
  </si>
  <si>
    <t>Elections</t>
  </si>
  <si>
    <t>Local Land Charges</t>
  </si>
  <si>
    <t>Town and Parish Councils</t>
  </si>
  <si>
    <t>Grants</t>
  </si>
  <si>
    <t>TRADING SERVICES</t>
  </si>
  <si>
    <t>General market</t>
  </si>
  <si>
    <t>Industrial Sites</t>
  </si>
  <si>
    <t>Property Maintenance</t>
  </si>
  <si>
    <t>HOUSING REVENUE ACCOUNT</t>
  </si>
  <si>
    <t>Key - Service supports Corporate Priority</t>
  </si>
  <si>
    <t>GF Expenditure (Excl. Benefit payments and corporate costs.)</t>
  </si>
  <si>
    <t>REAL HRA COSTS</t>
  </si>
  <si>
    <t>ALLOCATE DEPRECIATION</t>
  </si>
  <si>
    <t>HRA Expenditure (Excl. Subsidy payments)</t>
  </si>
  <si>
    <t>Estimated Gross Expenditure (excluding benefit payments)</t>
  </si>
  <si>
    <t>TOTAL EXPENDITURE ON CORPORATE PRIORITIES</t>
  </si>
  <si>
    <t>CULTURE AND RELATED SERVICES</t>
  </si>
  <si>
    <t>Ref</t>
  </si>
  <si>
    <t>2006/07</t>
  </si>
  <si>
    <t>RECREATION AND SPORT</t>
  </si>
  <si>
    <t>Indoor Sports &amp; Recreation Facilities</t>
  </si>
  <si>
    <t>Employees</t>
  </si>
  <si>
    <t>Premises</t>
  </si>
  <si>
    <t>Transport</t>
  </si>
  <si>
    <t>Supplies and Services</t>
  </si>
  <si>
    <t>Third Party Payments</t>
  </si>
  <si>
    <t>Central Support Services</t>
  </si>
  <si>
    <t>Capital Charges</t>
  </si>
  <si>
    <t xml:space="preserve"> Total Expenditure</t>
  </si>
  <si>
    <t>Fees and Charges</t>
  </si>
  <si>
    <t>Total Income</t>
  </si>
  <si>
    <t>Net Expenditure to Summary</t>
  </si>
  <si>
    <t>Total Expenditure</t>
  </si>
  <si>
    <t>Sport Development/Community Recreation</t>
  </si>
  <si>
    <t>Variance Explanations</t>
  </si>
  <si>
    <t>OPEN SPACES</t>
  </si>
  <si>
    <t>Community Parks/Open Spaces</t>
  </si>
  <si>
    <t>Rents</t>
  </si>
  <si>
    <t>TOURISM</t>
  </si>
  <si>
    <t>CULTURE AND HERITAGE</t>
  </si>
  <si>
    <t>CULTURAL &amp; RELATED SERVICES TOTAL</t>
  </si>
  <si>
    <t>Equal Global Summary Line 1</t>
  </si>
  <si>
    <t>WASTE COLLECTION</t>
  </si>
  <si>
    <t>STREET CLEANSING</t>
  </si>
  <si>
    <t>Recharges to other services</t>
  </si>
  <si>
    <t xml:space="preserve">ENVIRONMENTAL HEALTH </t>
  </si>
  <si>
    <t>Licences (incl. Hackney Carriages)</t>
  </si>
  <si>
    <t>Total Expenditure to Summary</t>
  </si>
  <si>
    <t>COMMUNITY SAFETY</t>
  </si>
  <si>
    <t>Safety Services</t>
  </si>
  <si>
    <t>Grants and Contributions</t>
  </si>
  <si>
    <t>Crime Reduction</t>
  </si>
  <si>
    <t>FLOOD DEFENCE/LAND DRAINAGE</t>
  </si>
  <si>
    <t>CEMETERY &amp; CREMATION SERVICES</t>
  </si>
  <si>
    <t>Net Income to Summary</t>
  </si>
  <si>
    <t>ENVIRONMENTAL SERVICES TOTAL</t>
  </si>
  <si>
    <t>Equal Global Summary Line 2</t>
  </si>
  <si>
    <t>PLANNING &amp; DEVELOPMENT SERVICES</t>
  </si>
  <si>
    <t>PLANNING POLICY</t>
  </si>
  <si>
    <t>overall budget.</t>
  </si>
  <si>
    <t>ENVIRONMENTAL INITIATIVES</t>
  </si>
  <si>
    <t>DEVELOPMENT CONTROL</t>
  </si>
  <si>
    <t>BUILDING CONTROL</t>
  </si>
  <si>
    <t>ECONOMIC DEVELOPMENT</t>
  </si>
  <si>
    <t>Support to Business and Enterprise</t>
  </si>
  <si>
    <t>COMMUNITY DEVELOPMENT</t>
  </si>
  <si>
    <t>PLANNING &amp; DEV SERVICES TOTAL</t>
  </si>
  <si>
    <t>Equal Global Summary Line 3</t>
  </si>
  <si>
    <t>HIGHWAYS, ROADS &amp; TRANSPORT</t>
  </si>
  <si>
    <t>HIGHWAYS AND ROADS</t>
  </si>
  <si>
    <t>PARKING SERVICES</t>
  </si>
  <si>
    <t>HIGHWAYS &amp; TRANSPORT  TOTAL</t>
  </si>
  <si>
    <t>Equal Global Summary Line 4</t>
  </si>
  <si>
    <t>HOUSING STRATEGY</t>
  </si>
  <si>
    <t>PASTURE CARAVAN SITE</t>
  </si>
  <si>
    <t>HOUSING ADVICE</t>
  </si>
  <si>
    <t>HOUSING ASSOCIATIONS</t>
  </si>
  <si>
    <t>HOUSING ADVANCES</t>
  </si>
  <si>
    <t>PRIVATE SECTOR HOUSING RENEWAL</t>
  </si>
  <si>
    <t>HOUSING BENEFITS</t>
  </si>
  <si>
    <t>Transfer Payments</t>
  </si>
  <si>
    <t>Increased benefit awarded in respect of Housing Benefit is offset by subsidy received.</t>
  </si>
  <si>
    <t>HOUSING SERVICES TOTAL</t>
  </si>
  <si>
    <t>Equal Global Summary Line 5</t>
  </si>
  <si>
    <t>CORPORATE AND DEMOCRATIC SERVICES</t>
  </si>
  <si>
    <t>CORPORATE &amp; DEMOCRATIC TOTAL</t>
  </si>
  <si>
    <t>Equal Global Summary Line 6</t>
  </si>
  <si>
    <t>Local Tax Collection</t>
  </si>
  <si>
    <t>CENTRAL SERVICES TOTAL</t>
  </si>
  <si>
    <t>Equal Global Summary Line 7</t>
  </si>
  <si>
    <t>MARKETS</t>
  </si>
  <si>
    <t>INDUSTRIAL/COMMERCIAL PREMISES</t>
  </si>
  <si>
    <t xml:space="preserve"> </t>
  </si>
  <si>
    <t>PROPERTY MAINTENANCE</t>
  </si>
  <si>
    <t>GROUNDS MAINTENANCE</t>
  </si>
  <si>
    <t>TRADING SERVICES TOTAL</t>
  </si>
  <si>
    <t>Equal Global Summary Line 8</t>
  </si>
  <si>
    <t>CAPITAL FINANCING</t>
  </si>
  <si>
    <t>Surplus on Depreciation Charges</t>
  </si>
  <si>
    <t>Total Surplus on Deprecation Charges</t>
  </si>
  <si>
    <t>Total Income to Summary</t>
  </si>
  <si>
    <t>INTEREST &amp; INVESTMENT INCOME</t>
  </si>
  <si>
    <t>Interest - Officers Car Purchase Account</t>
  </si>
  <si>
    <t>Interest - General Fund</t>
  </si>
  <si>
    <t>PENSION ADJUSTMENTS</t>
  </si>
  <si>
    <t>Pension Adjustment</t>
  </si>
  <si>
    <t>CAPITAL FINANCING TOTAL</t>
  </si>
  <si>
    <t>Invest to Save &amp; Service Improvement</t>
  </si>
  <si>
    <t>2009/10</t>
  </si>
  <si>
    <t>CONCESSIONARY TRAVEL</t>
  </si>
  <si>
    <t>HOMELESSNESS &amp; PREVENTION</t>
  </si>
  <si>
    <t>Planning Fees</t>
  </si>
  <si>
    <t>Increased capital charge relates to an increase in asset values, this has no impact on the</t>
  </si>
  <si>
    <t>Council's overall revenue budget.</t>
  </si>
  <si>
    <t>Amortisation of Government Grants</t>
  </si>
  <si>
    <t>budget.</t>
  </si>
  <si>
    <t>previously envisaged.</t>
  </si>
  <si>
    <t>This adjustment negates the impact depreciation has on the Housing Revenue</t>
  </si>
  <si>
    <t>Account when recharges are made to the HRA via support services, this ensures</t>
  </si>
  <si>
    <t>reverses out costs in the Service Revenue Accounts and has no impact on the Council's</t>
  </si>
  <si>
    <t>a. Deferred charges relate to capital expenditure for which no capital asset is created, it</t>
  </si>
  <si>
    <t>b. Amortisation of grants used to finance capital expenditure, works the opposite way</t>
  </si>
  <si>
    <t xml:space="preserve">to deferred charges by reversing income out of the Service Revenue Account. This </t>
  </si>
  <si>
    <t>Line</t>
  </si>
  <si>
    <t>2010/11</t>
  </si>
  <si>
    <t>2011/12</t>
  </si>
  <si>
    <t>2012/13</t>
  </si>
  <si>
    <t>Latest</t>
  </si>
  <si>
    <t>£000</t>
  </si>
  <si>
    <t>Forecast Budget:</t>
  </si>
  <si>
    <t>Service Expenditure:</t>
  </si>
  <si>
    <t>Base Budget</t>
  </si>
  <si>
    <t xml:space="preserve"> +/- Estimated Ongoing Changes:</t>
  </si>
  <si>
    <t>Manpower Budgets</t>
  </si>
  <si>
    <t>Fees &amp; Charges (Inflation)</t>
  </si>
  <si>
    <t>Car Park Fees &amp; Charges</t>
  </si>
  <si>
    <t>Investment Interest</t>
  </si>
  <si>
    <t>Building Control Income</t>
  </si>
  <si>
    <t>Net Council Budget</t>
  </si>
  <si>
    <t>Forecast Resources:</t>
  </si>
  <si>
    <t>Central Government Grant</t>
  </si>
  <si>
    <t>Council Tax / Coll'n Fund</t>
  </si>
  <si>
    <t>Income From Council Tax</t>
  </si>
  <si>
    <t>Total Resources</t>
  </si>
  <si>
    <t>Budget (Surplus) / Deficit</t>
  </si>
  <si>
    <t>Council Tax Increase Applied</t>
  </si>
  <si>
    <t>COUNCIL TAX WORKINGS / ILLUSTRATIONS:</t>
  </si>
  <si>
    <t>x</t>
  </si>
  <si>
    <t>Est Starting Council Tax Base (No's)</t>
  </si>
  <si>
    <t>!</t>
  </si>
  <si>
    <t>Estimated Increase Factor</t>
  </si>
  <si>
    <t>Council Tax Base Estimates (No's)</t>
  </si>
  <si>
    <t>Average Band D C Tax Level (£)</t>
  </si>
  <si>
    <t>Estimated C Tax Increase Factor</t>
  </si>
  <si>
    <t>Estimated Level of C Tax (Band D) (£)</t>
  </si>
  <si>
    <t>Estimated Level of C Tax (Band B) (£)</t>
  </si>
  <si>
    <t>Estimated Level of C Tax Income (£000)</t>
  </si>
  <si>
    <t>1% increase in CT equates to (£000)</t>
  </si>
  <si>
    <t>GENERAL FUND WORKING BALANCE</t>
  </si>
  <si>
    <t>Estimated Opening Balance</t>
  </si>
  <si>
    <t>Estimated Closing Balance</t>
  </si>
  <si>
    <t>Notes</t>
  </si>
  <si>
    <t>Growth items and ongoing savings have been included in the Forecast Budget</t>
  </si>
  <si>
    <t>Although the Council has a statutory duty to take into account the medium term financial</t>
  </si>
  <si>
    <t>forecasts when making a decision about the Council Tax, it only actually sets a level of Council</t>
  </si>
  <si>
    <t>Tax for the forthcoming year (ie, 2007/08). In the above budget model, indicative Council Tax</t>
  </si>
  <si>
    <t xml:space="preserve">increases have been included for future years at the same level as 2007/08. It is important to </t>
  </si>
  <si>
    <t>stress that these have been included in this document by the Responsible Finance Officer, for</t>
  </si>
  <si>
    <t>illustrative purposes only and in no way represent decisions of the Council itself.</t>
  </si>
  <si>
    <t>Medium Term Financial Strategy - Golden Rules</t>
  </si>
  <si>
    <r>
      <t>a.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Revenue balances should not fall below £1m or 10% of net revenue expenditure (whichever is the higher);</t>
    </r>
  </si>
  <si>
    <r>
      <t>b.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In setting the Council Tax, members should consider the medium term to ensure that a sustainable budgetary position is preserved (with due regard being given to any penalties that might apply);</t>
    </r>
  </si>
  <si>
    <r>
      <t>c.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The level of household Council Tax to increase each year in line with inflation at least, where the budget is in deficit, to ensure resources remain consistent with budgeted costs;</t>
    </r>
  </si>
  <si>
    <r>
      <t>d.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When setting the Capital Programme, consideration is given to allocating capital resources to schemes that are beneficial to the Council’s overall revenue budget position;</t>
    </r>
  </si>
  <si>
    <r>
      <t>e.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To maximise the resources available to the Authority, the Council will actively lobby the Government on relevant issues (eg, grant distribution/ planning fees).</t>
    </r>
  </si>
  <si>
    <t>Gross Interest Payable</t>
  </si>
  <si>
    <t>SUMMARY OF GENERAL FUND REVENUE ESTIMATES</t>
  </si>
  <si>
    <t>Income</t>
  </si>
  <si>
    <t>Employee Costs</t>
  </si>
  <si>
    <t>Premises Costs</t>
  </si>
  <si>
    <t>Transport Costs</t>
  </si>
  <si>
    <t>Grants &amp; Contributions</t>
  </si>
  <si>
    <t>1 &amp; 5</t>
  </si>
  <si>
    <t>A reduction in premises expenditure has been offset by an increase in third party</t>
  </si>
  <si>
    <t xml:space="preserve">payments. This reflects repair and maintenance work undertaken by the Property </t>
  </si>
  <si>
    <t>Maintenance team.</t>
  </si>
  <si>
    <t>Increased expenditure reflects grant payment to Parkwood Leisure for free swimming for</t>
  </si>
  <si>
    <t>the under 16's and over 60's. This is offset by a grant from Central Government to fund</t>
  </si>
  <si>
    <t>this initiative. The 2009/10 revised reflects an increase in income and expenditure for a</t>
  </si>
  <si>
    <t>contribution from Northamptonshire Primary Care Trust for children's activity programme</t>
  </si>
  <si>
    <t>promoting fitter and healthy lifestyles.</t>
  </si>
  <si>
    <t>The 2010/11 original  budget reflects changes to the establishment.</t>
  </si>
  <si>
    <t>The 2009/10 revised budget reflects income from Crescent Community Association</t>
  </si>
  <si>
    <t>towards expenditure on furniture &amp; equipment.</t>
  </si>
  <si>
    <t>The 2009/10 revised budget reflects savings from vacant posts.</t>
  </si>
  <si>
    <t>The 2009/10 revised budget for both income and expenditure has increased due to a</t>
  </si>
  <si>
    <t>contribution from Northamptonshire County Council towards sport development.</t>
  </si>
  <si>
    <t xml:space="preserve">The 2009/10 revised budget has increased due to Lottery Funding to finance Play </t>
  </si>
  <si>
    <t>Rangers who provide activities at parks throughout the Borough for 10 - 16 year olds.</t>
  </si>
  <si>
    <t>This relates to the amortisation of government grants, this has no impact on the Council's</t>
  </si>
  <si>
    <t>The reduction in the 2009/10 revised budget is caused by vacant posts.</t>
  </si>
  <si>
    <t xml:space="preserve">The increase in the 2009/10 revised budget reflects essential repair and maintenance </t>
  </si>
  <si>
    <t>work at the museum.</t>
  </si>
  <si>
    <t>Increase in 2009/10 revised budget reflects the additional costs associated with</t>
  </si>
  <si>
    <t xml:space="preserve">new operating methods for waste disposal. The 2010/11 original budget reflects </t>
  </si>
  <si>
    <t>reduction in commercial waste activity.</t>
  </si>
  <si>
    <t>A review of contract arrangements and operating methods has resulted in a reduction in</t>
  </si>
  <si>
    <t>costs for both the 2009/10 revised and 2010/11 original budget.</t>
  </si>
  <si>
    <t xml:space="preserve">The reduction in income for both the 2009/10 revised and 2010/11 original reflects a </t>
  </si>
  <si>
    <t>reduced customer base.</t>
  </si>
  <si>
    <t>Costs associated with recycling rounds lower than initially anticipated. This is reflected</t>
  </si>
  <si>
    <t>in both the 2009/10 revised and 2010/11 original budget.</t>
  </si>
  <si>
    <t>Increase in tipping costs due to an increase in recycling tonnage.</t>
  </si>
  <si>
    <t xml:space="preserve">Reduction in capital charge relates to an decrease in asset values, this has no impact on </t>
  </si>
  <si>
    <t>the Council's overall revenue budget.</t>
  </si>
  <si>
    <t xml:space="preserve">The increase in the 2009/10 revised budget and 2010/11 original budget reflect </t>
  </si>
  <si>
    <t>additional income as a result of an increase in recycling.</t>
  </si>
  <si>
    <t>The 2009/10 revised reflects a reduction in agency costs due to the A14 clean up being</t>
  </si>
  <si>
    <t>deferred until 2010/11.</t>
  </si>
  <si>
    <t>Reduction in 2010/11 original budget results from administrative changes between</t>
  </si>
  <si>
    <t>car parking services and licensing (ref 61).</t>
  </si>
  <si>
    <t>The 2009/10 revised budget reflects vacant posts and the increase in 2010/11 original</t>
  </si>
  <si>
    <t>reflects statutory payments for out of hours work.</t>
  </si>
  <si>
    <t xml:space="preserve">Change in employee costs relates to a switch in staffing levels between Pollution </t>
  </si>
  <si>
    <t>Reduction and Public Health.</t>
  </si>
  <si>
    <t xml:space="preserve">The 2009/10 revised and 2010/11 original budget reflects reduced contributions to </t>
  </si>
  <si>
    <t>outside agencies.</t>
  </si>
  <si>
    <t>Additional funding received in 2009/10 for one-off safety initiatives.</t>
  </si>
  <si>
    <t>32 &amp; 34</t>
  </si>
  <si>
    <t>Reduction in employee costs result in changes to the establishment.</t>
  </si>
  <si>
    <t xml:space="preserve">Increase in supplies and services for 2010/11 reflects an increase in activity and </t>
  </si>
  <si>
    <t>Doctors Fees.</t>
  </si>
  <si>
    <t xml:space="preserve">Increase in 2009/10 revised reflects higher usage than anticipated, 2010/11 original </t>
  </si>
  <si>
    <t>reflects implementation of new pricing structure.</t>
  </si>
  <si>
    <t>The incresae in the 2009/10 revised reflects one off premise expenditure. The 2010/11</t>
  </si>
  <si>
    <t>original reflects an increase charged for Business Rates.</t>
  </si>
  <si>
    <t>Building Cntrl Fees</t>
  </si>
  <si>
    <t>Invest Income</t>
  </si>
  <si>
    <t>Depreciation adjustment</t>
  </si>
  <si>
    <t>Deferred Charges and MRP</t>
  </si>
  <si>
    <t>HPDG</t>
  </si>
  <si>
    <t>Crematorium Fees</t>
  </si>
  <si>
    <t xml:space="preserve">Admin Grant </t>
  </si>
  <si>
    <t>MRP</t>
  </si>
  <si>
    <t>Item 8</t>
  </si>
  <si>
    <t>Land Charges Income</t>
  </si>
  <si>
    <t>Operational Budgets Inflation</t>
  </si>
  <si>
    <t>Other Budgetary Pressures</t>
  </si>
  <si>
    <t>Balancing of 11/12 Budget</t>
  </si>
  <si>
    <t>Additional efficiencies required</t>
  </si>
  <si>
    <t>Commercial Rent</t>
  </si>
  <si>
    <t>Budget Efficiences and Recovery</t>
  </si>
  <si>
    <t>Major Reserves:</t>
  </si>
  <si>
    <t>£'000</t>
  </si>
  <si>
    <t>Economic Development &amp; Regeneration</t>
  </si>
  <si>
    <t>Next / Steps Invest to Save</t>
  </si>
  <si>
    <t>Mercury Abatement</t>
  </si>
  <si>
    <t>Total Major Reserves</t>
  </si>
  <si>
    <t>Minor Reserves</t>
  </si>
  <si>
    <t>Burton Wold Wind Farm</t>
  </si>
  <si>
    <t>Ward Initiatives</t>
  </si>
  <si>
    <t>Licensing</t>
  </si>
  <si>
    <t>Community Projects &amp; Street Scence</t>
  </si>
  <si>
    <t>Scanning</t>
  </si>
  <si>
    <t>Planning</t>
  </si>
  <si>
    <t>Choice Based Lettings</t>
  </si>
  <si>
    <t>Trailblazers</t>
  </si>
  <si>
    <t>Total Minor Reserves</t>
  </si>
  <si>
    <t>Others;</t>
  </si>
  <si>
    <t>Healthy Living Centre</t>
  </si>
  <si>
    <t>Total Other Reserves</t>
  </si>
  <si>
    <t>Capital Expenditure (See page 36 - 40 for detail.)</t>
  </si>
  <si>
    <t>Revenue Contribution to Capital</t>
  </si>
  <si>
    <t>ANALYSIS OF RESERVES</t>
  </si>
  <si>
    <t>Total Reserves</t>
  </si>
  <si>
    <t>2013/14</t>
  </si>
  <si>
    <t>10% of Net Council Budget</t>
  </si>
  <si>
    <t>Fees &amp; Charges</t>
  </si>
  <si>
    <t>The forecast includes fees and charges increases in line with the medium term strategy.  The increases for Car Parks and</t>
  </si>
  <si>
    <t>Crematorium are currently included at 4% and to £360 respectively.  It is believed there is further scope for increasing</t>
  </si>
  <si>
    <t>both these charges and work has been done to produce benchmarked prices with other authorities.</t>
  </si>
  <si>
    <t>Concessionary Transport</t>
  </si>
  <si>
    <t>The budget relects expected increased costs of the current scheme an additional £174k in 2008/09.  In addition, a further</t>
  </si>
  <si>
    <t>£217k has been added to the budget for the change to the national scheme.  This is the amount the Council was awarded in</t>
  </si>
  <si>
    <t>specific grant by the Government.</t>
  </si>
  <si>
    <t>amortised in 2009/10. This has no impact on the Council's overall revenue budget.</t>
  </si>
  <si>
    <t>MEDIUM TERM FINANCIAL FORECAST - FEBRUARY 2010</t>
  </si>
  <si>
    <t>Proposed</t>
  </si>
  <si>
    <t>Forecast</t>
  </si>
  <si>
    <t>The same level of Council Tax, i.e. 3.5%, has been used in forecast years.  This is solely for indicative</t>
  </si>
  <si>
    <t>purposes for the Medium Term Financial Forecast and does not represent a policy decision by the</t>
  </si>
  <si>
    <t>Executive.</t>
  </si>
  <si>
    <t>The budget model reflects an estimated part year saving of £45,000 from Trading Services in 2010/11.  It</t>
  </si>
  <si>
    <t>is important to stress that this has yet to be fully resilience tested, if this level of saving is not achieved</t>
  </si>
  <si>
    <t>it may be necessary to use reserves.  This would not result, even at the full amount, in balances falling</t>
  </si>
  <si>
    <t>below the "Golden Rule" level.</t>
  </si>
  <si>
    <t>Assumptions</t>
  </si>
  <si>
    <t>Any savings made of an on-going nature in one year reduce the savings target in future years. One off</t>
  </si>
  <si>
    <t>savings do not reduce the following years budget. These figures assume all savings are of a one off</t>
  </si>
  <si>
    <t xml:space="preserve">nature. </t>
  </si>
  <si>
    <t>The budget is a financial expression of the Councils policies and priorities - as resources decline</t>
  </si>
  <si>
    <t>priorities will need to be re-aligned.</t>
  </si>
  <si>
    <t>levels of Central Government Core Grant drops by 10%. A further £230,000 arises from an assumed</t>
  </si>
  <si>
    <t>reduction in HPDG.</t>
  </si>
  <si>
    <t>Of the £1.110m of savings in the Model for 2011/12, £700,000 arises from the assumption that the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</si>
</sst>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.0%"/>
    <numFmt numFmtId="170" formatCode="_-* #,##0_-;\-* #,##0_-;_-* &quot;-&quot;??_-;_-@_-"/>
    <numFmt numFmtId="171" formatCode="#,##0;\(#,##0\)"/>
    <numFmt numFmtId="172" formatCode="#,##0_ ;[Red]\(#,##0\)\ "/>
    <numFmt numFmtId="173" formatCode="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#,##0.00_ ;\-#,##0.00\ "/>
    <numFmt numFmtId="192" formatCode="#\ ?/8"/>
    <numFmt numFmtId="193" formatCode="0_ ;\-0\ "/>
    <numFmt numFmtId="194" formatCode="#,##0.000_ ;\-#,##0.000\ "/>
    <numFmt numFmtId="195" formatCode="0.000000"/>
    <numFmt numFmtId="196" formatCode="0.0000000"/>
    <numFmt numFmtId="197" formatCode="0.00000000"/>
    <numFmt numFmtId="198" formatCode="0.00000"/>
    <numFmt numFmtId="199" formatCode="0.000"/>
    <numFmt numFmtId="200" formatCode="0.0"/>
    <numFmt numFmtId="201" formatCode="#,##0.0000_ ;\-#,##0.0000\ "/>
    <numFmt numFmtId="202" formatCode="#,##0\ ;\-#,##0"/>
    <numFmt numFmtId="203" formatCode="#,##0\ ;\(#,##0\)"/>
    <numFmt numFmtId="204" formatCode="#,##0;[Red]\(#,##0\)"/>
    <numFmt numFmtId="205" formatCode="&quot;£&quot;000"/>
    <numFmt numFmtId="206" formatCode="mmm\-yyyy"/>
    <numFmt numFmtId="207" formatCode="#,##0.0"/>
    <numFmt numFmtId="208" formatCode="000"/>
    <numFmt numFmtId="209" formatCode="&quot;£&quot;#,##0.0000;[Red]\-&quot;£&quot;#,##0.0000"/>
  </numFmts>
  <fonts count="60">
    <font>
      <sz val="10"/>
      <name val="Courier New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0"/>
      <color indexed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Wingdings"/>
      <family val="0"/>
    </font>
    <font>
      <b/>
      <sz val="12"/>
      <color indexed="8"/>
      <name val="Wingdings"/>
      <family val="0"/>
    </font>
    <font>
      <b/>
      <sz val="12"/>
      <color indexed="10"/>
      <name val="Wingdings"/>
      <family val="0"/>
    </font>
    <font>
      <b/>
      <sz val="12"/>
      <name val="MS Sans Serif"/>
      <family val="0"/>
    </font>
    <font>
      <sz val="12"/>
      <name val="MS Sans Serif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Webdings"/>
      <family val="1"/>
    </font>
    <font>
      <b/>
      <sz val="12"/>
      <color indexed="10"/>
      <name val="Verdan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7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2"/>
      <name val="Arial"/>
      <family val="2"/>
    </font>
    <font>
      <b/>
      <u val="single"/>
      <sz val="10"/>
      <name val="Arial"/>
      <family val="2"/>
    </font>
    <font>
      <b/>
      <sz val="12"/>
      <name val="Courier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37" fontId="5" fillId="0" borderId="12" xfId="0" applyNumberFormat="1" applyFont="1" applyBorder="1" applyAlignment="1">
      <alignment horizontal="center"/>
    </xf>
    <xf numFmtId="37" fontId="5" fillId="0" borderId="13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4" fontId="5" fillId="0" borderId="16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37" fontId="5" fillId="0" borderId="20" xfId="0" applyNumberFormat="1" applyFont="1" applyBorder="1" applyAlignment="1">
      <alignment horizontal="center"/>
    </xf>
    <xf numFmtId="37" fontId="6" fillId="0" borderId="17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left" indent="1"/>
    </xf>
    <xf numFmtId="166" fontId="5" fillId="0" borderId="19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left"/>
    </xf>
    <xf numFmtId="166" fontId="5" fillId="0" borderId="19" xfId="0" applyNumberFormat="1" applyFont="1" applyFill="1" applyBorder="1" applyAlignment="1">
      <alignment horizontal="right"/>
    </xf>
    <xf numFmtId="166" fontId="5" fillId="0" borderId="19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164" fontId="6" fillId="0" borderId="18" xfId="0" applyNumberFormat="1" applyFont="1" applyBorder="1" applyAlignment="1">
      <alignment horizontal="left" wrapText="1" indent="1"/>
    </xf>
    <xf numFmtId="166" fontId="5" fillId="0" borderId="19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166" fontId="6" fillId="0" borderId="17" xfId="0" applyNumberFormat="1" applyFont="1" applyFill="1" applyBorder="1" applyAlignment="1">
      <alignment/>
    </xf>
    <xf numFmtId="164" fontId="6" fillId="0" borderId="18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1" xfId="0" applyNumberFormat="1" applyFont="1" applyFill="1" applyBorder="1" applyAlignment="1">
      <alignment/>
    </xf>
    <xf numFmtId="166" fontId="6" fillId="0" borderId="22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23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left" indent="1"/>
    </xf>
    <xf numFmtId="164" fontId="5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3" fillId="0" borderId="24" xfId="63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3" fontId="13" fillId="0" borderId="25" xfId="63" applyNumberFormat="1" applyFont="1" applyFill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13" fillId="0" borderId="25" xfId="63" applyFont="1" applyFill="1" applyBorder="1" applyAlignment="1">
      <alignment horizontal="left"/>
      <protection/>
    </xf>
    <xf numFmtId="166" fontId="5" fillId="0" borderId="0" xfId="0" applyNumberFormat="1" applyFont="1" applyFill="1" applyBorder="1" applyAlignment="1">
      <alignment horizontal="left"/>
    </xf>
    <xf numFmtId="166" fontId="6" fillId="0" borderId="17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/>
    </xf>
    <xf numFmtId="166" fontId="12" fillId="0" borderId="0" xfId="0" applyNumberFormat="1" applyFont="1" applyFill="1" applyBorder="1" applyAlignment="1">
      <alignment/>
    </xf>
    <xf numFmtId="166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Alignment="1">
      <alignment/>
    </xf>
    <xf numFmtId="166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6" fontId="12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6" fontId="12" fillId="0" borderId="16" xfId="0" applyNumberFormat="1" applyFont="1" applyFill="1" applyBorder="1" applyAlignment="1" quotePrefix="1">
      <alignment horizontal="center"/>
    </xf>
    <xf numFmtId="166" fontId="12" fillId="0" borderId="16" xfId="0" applyNumberFormat="1" applyFont="1" applyBorder="1" applyAlignment="1" quotePrefix="1">
      <alignment horizontal="center"/>
    </xf>
    <xf numFmtId="166" fontId="12" fillId="0" borderId="26" xfId="0" applyNumberFormat="1" applyFont="1" applyBorder="1" applyAlignment="1" quotePrefix="1">
      <alignment horizontal="center"/>
    </xf>
    <xf numFmtId="166" fontId="13" fillId="0" borderId="14" xfId="0" applyNumberFormat="1" applyFont="1" applyFill="1" applyBorder="1" applyAlignment="1" quotePrefix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166" fontId="12" fillId="0" borderId="19" xfId="0" applyNumberFormat="1" applyFont="1" applyFill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166" fontId="13" fillId="0" borderId="17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66" fontId="12" fillId="0" borderId="19" xfId="0" applyNumberFormat="1" applyFont="1" applyFill="1" applyBorder="1" applyAlignment="1">
      <alignment horizontal="right"/>
    </xf>
    <xf numFmtId="166" fontId="12" fillId="0" borderId="19" xfId="0" applyNumberFormat="1" applyFont="1" applyBorder="1" applyAlignment="1">
      <alignment horizontal="right"/>
    </xf>
    <xf numFmtId="166" fontId="12" fillId="0" borderId="20" xfId="0" applyNumberFormat="1" applyFont="1" applyBorder="1" applyAlignment="1">
      <alignment/>
    </xf>
    <xf numFmtId="166" fontId="13" fillId="0" borderId="17" xfId="0" applyNumberFormat="1" applyFont="1" applyFill="1" applyBorder="1" applyAlignment="1">
      <alignment horizontal="right"/>
    </xf>
    <xf numFmtId="164" fontId="13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indent="1"/>
    </xf>
    <xf numFmtId="166" fontId="12" fillId="0" borderId="19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61" applyFont="1" applyFill="1" applyAlignment="1">
      <alignment/>
      <protection/>
    </xf>
    <xf numFmtId="0" fontId="12" fillId="0" borderId="18" xfId="0" applyFont="1" applyFill="1" applyBorder="1" applyAlignment="1">
      <alignment horizontal="left" indent="1"/>
    </xf>
    <xf numFmtId="166" fontId="12" fillId="0" borderId="2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 indent="1"/>
    </xf>
    <xf numFmtId="166" fontId="13" fillId="0" borderId="2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166" fontId="12" fillId="0" borderId="21" xfId="0" applyNumberFormat="1" applyFont="1" applyFill="1" applyBorder="1" applyAlignment="1">
      <alignment/>
    </xf>
    <xf numFmtId="166" fontId="12" fillId="0" borderId="27" xfId="0" applyNumberFormat="1" applyFont="1" applyFill="1" applyBorder="1" applyAlignment="1">
      <alignment/>
    </xf>
    <xf numFmtId="166" fontId="12" fillId="0" borderId="17" xfId="0" applyNumberFormat="1" applyFont="1" applyFill="1" applyBorder="1" applyAlignment="1">
      <alignment/>
    </xf>
    <xf numFmtId="166" fontId="13" fillId="0" borderId="28" xfId="0" applyNumberFormat="1" applyFont="1" applyFill="1" applyBorder="1" applyAlignment="1">
      <alignment/>
    </xf>
    <xf numFmtId="166" fontId="12" fillId="0" borderId="29" xfId="0" applyNumberFormat="1" applyFont="1" applyFill="1" applyBorder="1" applyAlignment="1">
      <alignment/>
    </xf>
    <xf numFmtId="166" fontId="13" fillId="0" borderId="30" xfId="0" applyNumberFormat="1" applyFont="1" applyFill="1" applyBorder="1" applyAlignment="1">
      <alignment/>
    </xf>
    <xf numFmtId="166" fontId="12" fillId="0" borderId="31" xfId="0" applyNumberFormat="1" applyFont="1" applyFill="1" applyBorder="1" applyAlignment="1">
      <alignment horizontal="right"/>
    </xf>
    <xf numFmtId="166" fontId="12" fillId="0" borderId="32" xfId="0" applyNumberFormat="1" applyFont="1" applyFill="1" applyBorder="1" applyAlignment="1">
      <alignment horizontal="right"/>
    </xf>
    <xf numFmtId="166" fontId="13" fillId="0" borderId="33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/>
    </xf>
    <xf numFmtId="166" fontId="12" fillId="0" borderId="35" xfId="0" applyNumberFormat="1" applyFont="1" applyFill="1" applyBorder="1" applyAlignment="1">
      <alignment/>
    </xf>
    <xf numFmtId="166" fontId="12" fillId="0" borderId="36" xfId="0" applyNumberFormat="1" applyFont="1" applyFill="1" applyBorder="1" applyAlignment="1">
      <alignment/>
    </xf>
    <xf numFmtId="166" fontId="13" fillId="0" borderId="37" xfId="0" applyNumberFormat="1" applyFont="1" applyFill="1" applyBorder="1" applyAlignment="1">
      <alignment/>
    </xf>
    <xf numFmtId="166" fontId="13" fillId="0" borderId="17" xfId="0" applyNumberFormat="1" applyFont="1" applyFill="1" applyBorder="1" applyAlignment="1">
      <alignment/>
    </xf>
    <xf numFmtId="166" fontId="12" fillId="0" borderId="22" xfId="0" applyNumberFormat="1" applyFont="1" applyFill="1" applyBorder="1" applyAlignment="1">
      <alignment/>
    </xf>
    <xf numFmtId="166" fontId="12" fillId="0" borderId="38" xfId="0" applyNumberFormat="1" applyFont="1" applyFill="1" applyBorder="1" applyAlignment="1">
      <alignment/>
    </xf>
    <xf numFmtId="166" fontId="13" fillId="0" borderId="23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166" fontId="12" fillId="0" borderId="2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66" fontId="13" fillId="0" borderId="17" xfId="0" applyNumberFormat="1" applyFont="1" applyBorder="1" applyAlignment="1">
      <alignment horizontal="center"/>
    </xf>
    <xf numFmtId="166" fontId="12" fillId="0" borderId="29" xfId="0" applyNumberFormat="1" applyFont="1" applyFill="1" applyBorder="1" applyAlignment="1">
      <alignment horizontal="right"/>
    </xf>
    <xf numFmtId="166" fontId="13" fillId="0" borderId="36" xfId="0" applyNumberFormat="1" applyFont="1" applyFill="1" applyBorder="1" applyAlignment="1">
      <alignment/>
    </xf>
    <xf numFmtId="166" fontId="12" fillId="0" borderId="17" xfId="0" applyNumberFormat="1" applyFont="1" applyFill="1" applyBorder="1" applyAlignment="1">
      <alignment horizontal="right"/>
    </xf>
    <xf numFmtId="166" fontId="12" fillId="0" borderId="39" xfId="0" applyNumberFormat="1" applyFont="1" applyFill="1" applyBorder="1" applyAlignment="1">
      <alignment/>
    </xf>
    <xf numFmtId="166" fontId="12" fillId="0" borderId="2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166" fontId="12" fillId="0" borderId="34" xfId="0" applyNumberFormat="1" applyFont="1" applyBorder="1" applyAlignment="1">
      <alignment/>
    </xf>
    <xf numFmtId="166" fontId="12" fillId="0" borderId="39" xfId="0" applyNumberFormat="1" applyFont="1" applyBorder="1" applyAlignment="1">
      <alignment/>
    </xf>
    <xf numFmtId="0" fontId="13" fillId="0" borderId="18" xfId="0" applyFont="1" applyBorder="1" applyAlignment="1">
      <alignment horizontal="left" indent="1"/>
    </xf>
    <xf numFmtId="166" fontId="12" fillId="0" borderId="19" xfId="0" applyNumberFormat="1" applyFont="1" applyBorder="1" applyAlignment="1">
      <alignment/>
    </xf>
    <xf numFmtId="166" fontId="12" fillId="0" borderId="2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21" xfId="0" applyNumberFormat="1" applyFont="1" applyBorder="1" applyAlignment="1">
      <alignment/>
    </xf>
    <xf numFmtId="166" fontId="12" fillId="0" borderId="22" xfId="0" applyNumberFormat="1" applyFont="1" applyBorder="1" applyAlignment="1">
      <alignment horizontal="right"/>
    </xf>
    <xf numFmtId="166" fontId="12" fillId="0" borderId="16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2" fillId="0" borderId="41" xfId="0" applyFont="1" applyFill="1" applyBorder="1" applyAlignment="1">
      <alignment horizontal="center"/>
    </xf>
    <xf numFmtId="166" fontId="12" fillId="0" borderId="41" xfId="0" applyNumberFormat="1" applyFont="1" applyFill="1" applyBorder="1" applyAlignment="1">
      <alignment/>
    </xf>
    <xf numFmtId="166" fontId="12" fillId="0" borderId="41" xfId="0" applyNumberFormat="1" applyFont="1" applyFill="1" applyBorder="1" applyAlignment="1">
      <alignment horizontal="left"/>
    </xf>
    <xf numFmtId="166" fontId="13" fillId="0" borderId="42" xfId="0" applyNumberFormat="1" applyFont="1" applyFill="1" applyBorder="1" applyAlignment="1">
      <alignment/>
    </xf>
    <xf numFmtId="164" fontId="13" fillId="0" borderId="4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/>
    </xf>
    <xf numFmtId="166" fontId="12" fillId="0" borderId="44" xfId="0" applyNumberFormat="1" applyFont="1" applyFill="1" applyBorder="1" applyAlignment="1">
      <alignment/>
    </xf>
    <xf numFmtId="166" fontId="13" fillId="0" borderId="45" xfId="0" applyNumberFormat="1" applyFont="1" applyFill="1" applyBorder="1" applyAlignment="1">
      <alignment/>
    </xf>
    <xf numFmtId="166" fontId="12" fillId="0" borderId="39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/>
    </xf>
    <xf numFmtId="166" fontId="12" fillId="0" borderId="22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3" fillId="0" borderId="18" xfId="0" applyNumberFormat="1" applyFont="1" applyFill="1" applyBorder="1" applyAlignment="1">
      <alignment horizontal="left"/>
    </xf>
    <xf numFmtId="166" fontId="12" fillId="0" borderId="35" xfId="0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166" fontId="12" fillId="0" borderId="4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166" fontId="12" fillId="0" borderId="44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66" fontId="12" fillId="0" borderId="31" xfId="0" applyNumberFormat="1" applyFont="1" applyFill="1" applyBorder="1" applyAlignment="1">
      <alignment/>
    </xf>
    <xf numFmtId="166" fontId="12" fillId="0" borderId="22" xfId="0" applyNumberFormat="1" applyFont="1" applyFill="1" applyBorder="1" applyAlignment="1">
      <alignment horizontal="right"/>
    </xf>
    <xf numFmtId="0" fontId="12" fillId="0" borderId="18" xfId="0" applyNumberFormat="1" applyFont="1" applyFill="1" applyBorder="1" applyAlignment="1">
      <alignment horizontal="left" indent="1"/>
    </xf>
    <xf numFmtId="166" fontId="12" fillId="0" borderId="46" xfId="0" applyNumberFormat="1" applyFont="1" applyFill="1" applyBorder="1" applyAlignment="1">
      <alignment horizontal="right"/>
    </xf>
    <xf numFmtId="166" fontId="13" fillId="0" borderId="43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1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166" fontId="13" fillId="0" borderId="2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/>
    </xf>
    <xf numFmtId="164" fontId="12" fillId="0" borderId="0" xfId="0" applyNumberFormat="1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66" fontId="13" fillId="0" borderId="4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4" fontId="13" fillId="0" borderId="17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66" fontId="12" fillId="0" borderId="47" xfId="0" applyNumberFormat="1" applyFont="1" applyFill="1" applyBorder="1" applyAlignment="1">
      <alignment/>
    </xf>
    <xf numFmtId="166" fontId="12" fillId="0" borderId="48" xfId="0" applyNumberFormat="1" applyFont="1" applyFill="1" applyBorder="1" applyAlignment="1">
      <alignment/>
    </xf>
    <xf numFmtId="166" fontId="13" fillId="0" borderId="4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indent="1"/>
    </xf>
    <xf numFmtId="166" fontId="12" fillId="0" borderId="46" xfId="0" applyNumberFormat="1" applyFont="1" applyFill="1" applyBorder="1" applyAlignment="1">
      <alignment/>
    </xf>
    <xf numFmtId="166" fontId="13" fillId="0" borderId="33" xfId="0" applyNumberFormat="1" applyFont="1" applyFill="1" applyBorder="1" applyAlignment="1">
      <alignment/>
    </xf>
    <xf numFmtId="166" fontId="13" fillId="0" borderId="41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6" fontId="1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6" fontId="12" fillId="0" borderId="19" xfId="0" applyNumberFormat="1" applyFont="1" applyFill="1" applyBorder="1" applyAlignment="1">
      <alignment horizontal="left"/>
    </xf>
    <xf numFmtId="166" fontId="13" fillId="0" borderId="17" xfId="0" applyNumberFormat="1" applyFont="1" applyFill="1" applyBorder="1" applyAlignment="1">
      <alignment horizontal="left"/>
    </xf>
    <xf numFmtId="166" fontId="12" fillId="0" borderId="34" xfId="0" applyNumberFormat="1" applyFont="1" applyFill="1" applyBorder="1" applyAlignment="1">
      <alignment horizontal="right"/>
    </xf>
    <xf numFmtId="166" fontId="13" fillId="0" borderId="36" xfId="0" applyNumberFormat="1" applyFont="1" applyFill="1" applyBorder="1" applyAlignment="1">
      <alignment horizontal="right"/>
    </xf>
    <xf numFmtId="166" fontId="12" fillId="0" borderId="21" xfId="0" applyNumberFormat="1" applyFont="1" applyFill="1" applyBorder="1" applyAlignment="1">
      <alignment horizontal="right"/>
    </xf>
    <xf numFmtId="166" fontId="13" fillId="0" borderId="23" xfId="0" applyNumberFormat="1" applyFont="1" applyFill="1" applyBorder="1" applyAlignment="1">
      <alignment horizontal="right"/>
    </xf>
    <xf numFmtId="166" fontId="12" fillId="0" borderId="16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13" fillId="0" borderId="45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166" fontId="12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left" indent="1"/>
    </xf>
    <xf numFmtId="0" fontId="12" fillId="0" borderId="0" xfId="0" applyFont="1" applyBorder="1" applyAlignment="1">
      <alignment/>
    </xf>
    <xf numFmtId="166" fontId="12" fillId="0" borderId="29" xfId="0" applyNumberFormat="1" applyFont="1" applyFill="1" applyBorder="1" applyAlignment="1">
      <alignment horizontal="left"/>
    </xf>
    <xf numFmtId="166" fontId="12" fillId="0" borderId="17" xfId="0" applyNumberFormat="1" applyFont="1" applyFill="1" applyBorder="1" applyAlignment="1">
      <alignment horizontal="left"/>
    </xf>
    <xf numFmtId="166" fontId="13" fillId="0" borderId="42" xfId="0" applyNumberFormat="1" applyFont="1" applyFill="1" applyBorder="1" applyAlignment="1">
      <alignment horizontal="right"/>
    </xf>
    <xf numFmtId="166" fontId="13" fillId="0" borderId="30" xfId="0" applyNumberFormat="1" applyFont="1" applyFill="1" applyBorder="1" applyAlignment="1">
      <alignment horizontal="right"/>
    </xf>
    <xf numFmtId="166" fontId="12" fillId="0" borderId="27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indent="1"/>
    </xf>
    <xf numFmtId="166" fontId="12" fillId="0" borderId="26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166" fontId="12" fillId="0" borderId="12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1" fillId="0" borderId="0" xfId="63" applyFont="1" applyFill="1" applyAlignment="1">
      <alignment horizontal="center"/>
      <protection/>
    </xf>
    <xf numFmtId="0" fontId="5" fillId="0" borderId="0" xfId="63" applyFont="1" applyFill="1">
      <alignment/>
      <protection/>
    </xf>
    <xf numFmtId="0" fontId="11" fillId="0" borderId="0" xfId="63" applyFont="1" applyFill="1" applyAlignment="1">
      <alignment horizontal="left"/>
      <protection/>
    </xf>
    <xf numFmtId="0" fontId="12" fillId="0" borderId="50" xfId="63" applyFont="1" applyFill="1" applyBorder="1" applyAlignment="1">
      <alignment horizontal="center"/>
      <protection/>
    </xf>
    <xf numFmtId="0" fontId="13" fillId="0" borderId="43" xfId="63" applyFont="1" applyFill="1" applyBorder="1" applyAlignment="1">
      <alignment horizontal="right" vertical="top"/>
      <protection/>
    </xf>
    <xf numFmtId="0" fontId="12" fillId="0" borderId="51" xfId="63" applyFont="1" applyFill="1" applyBorder="1" applyAlignment="1">
      <alignment horizontal="center" vertical="top" wrapText="1"/>
      <protection/>
    </xf>
    <xf numFmtId="0" fontId="12" fillId="0" borderId="34" xfId="63" applyFont="1" applyFill="1" applyBorder="1" applyAlignment="1">
      <alignment horizontal="center" vertical="top" wrapText="1"/>
      <protection/>
    </xf>
    <xf numFmtId="0" fontId="12" fillId="0" borderId="39" xfId="63" applyFont="1" applyFill="1" applyBorder="1" applyAlignment="1">
      <alignment horizontal="center" vertical="top" wrapText="1"/>
      <protection/>
    </xf>
    <xf numFmtId="0" fontId="12" fillId="0" borderId="52" xfId="63" applyFont="1" applyFill="1" applyBorder="1" applyAlignment="1">
      <alignment horizontal="center" vertical="top" wrapText="1"/>
      <protection/>
    </xf>
    <xf numFmtId="37" fontId="12" fillId="0" borderId="37" xfId="63" applyNumberFormat="1" applyFont="1" applyFill="1" applyBorder="1" applyAlignment="1">
      <alignment horizontal="center" vertical="top" wrapText="1"/>
      <protection/>
    </xf>
    <xf numFmtId="0" fontId="13" fillId="0" borderId="15" xfId="63" applyNumberFormat="1" applyFont="1" applyFill="1" applyBorder="1" applyAlignment="1">
      <alignment horizontal="center"/>
      <protection/>
    </xf>
    <xf numFmtId="0" fontId="13" fillId="0" borderId="16" xfId="63" applyNumberFormat="1" applyFont="1" applyFill="1" applyBorder="1" applyAlignment="1">
      <alignment horizontal="center"/>
      <protection/>
    </xf>
    <xf numFmtId="0" fontId="13" fillId="0" borderId="53" xfId="63" applyNumberFormat="1" applyFont="1" applyFill="1" applyBorder="1" applyAlignment="1">
      <alignment horizontal="center"/>
      <protection/>
    </xf>
    <xf numFmtId="0" fontId="13" fillId="0" borderId="45" xfId="63" applyNumberFormat="1" applyFont="1" applyFill="1" applyBorder="1" applyAlignment="1">
      <alignment horizontal="center"/>
      <protection/>
    </xf>
    <xf numFmtId="0" fontId="13" fillId="0" borderId="53" xfId="63" applyFont="1" applyFill="1" applyBorder="1" applyAlignment="1">
      <alignment horizontal="center"/>
      <protection/>
    </xf>
    <xf numFmtId="0" fontId="13" fillId="0" borderId="43" xfId="63" applyFont="1" applyFill="1" applyBorder="1">
      <alignment/>
      <protection/>
    </xf>
    <xf numFmtId="0" fontId="6" fillId="0" borderId="18" xfId="63" applyFont="1" applyFill="1" applyBorder="1">
      <alignment/>
      <protection/>
    </xf>
    <xf numFmtId="0" fontId="6" fillId="0" borderId="19" xfId="63" applyFont="1" applyFill="1" applyBorder="1">
      <alignment/>
      <protection/>
    </xf>
    <xf numFmtId="0" fontId="6" fillId="0" borderId="29" xfId="63" applyFont="1" applyFill="1" applyBorder="1">
      <alignment/>
      <protection/>
    </xf>
    <xf numFmtId="0" fontId="6" fillId="0" borderId="2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6" fillId="0" borderId="43" xfId="63" applyFont="1" applyFill="1" applyBorder="1">
      <alignment/>
      <protection/>
    </xf>
    <xf numFmtId="164" fontId="14" fillId="0" borderId="20" xfId="63" applyNumberFormat="1" applyFont="1" applyFill="1" applyBorder="1" applyAlignment="1">
      <alignment horizontal="center"/>
      <protection/>
    </xf>
    <xf numFmtId="37" fontId="6" fillId="0" borderId="0" xfId="63" applyNumberFormat="1" applyFont="1" applyFill="1" applyAlignment="1">
      <alignment horizontal="center"/>
      <protection/>
    </xf>
    <xf numFmtId="0" fontId="13" fillId="0" borderId="43" xfId="63" applyFont="1" applyFill="1" applyBorder="1" applyAlignment="1">
      <alignment horizontal="left" indent="1"/>
      <protection/>
    </xf>
    <xf numFmtId="0" fontId="6" fillId="0" borderId="18" xfId="63" applyFont="1" applyFill="1" applyBorder="1" applyAlignment="1">
      <alignment horizontal="left" indent="1"/>
      <protection/>
    </xf>
    <xf numFmtId="0" fontId="6" fillId="0" borderId="19" xfId="63" applyFont="1" applyFill="1" applyBorder="1" applyAlignment="1">
      <alignment horizontal="left" indent="1"/>
      <protection/>
    </xf>
    <xf numFmtId="0" fontId="6" fillId="0" borderId="29" xfId="63" applyFont="1" applyFill="1" applyBorder="1" applyAlignment="1">
      <alignment horizontal="left" indent="1"/>
      <protection/>
    </xf>
    <xf numFmtId="0" fontId="6" fillId="0" borderId="20" xfId="63" applyFont="1" applyFill="1" applyBorder="1" applyAlignment="1">
      <alignment horizontal="left" indent="1"/>
      <protection/>
    </xf>
    <xf numFmtId="0" fontId="6" fillId="0" borderId="0" xfId="63" applyFont="1" applyFill="1" applyBorder="1" applyAlignment="1">
      <alignment horizontal="left" indent="1"/>
      <protection/>
    </xf>
    <xf numFmtId="0" fontId="14" fillId="0" borderId="43" xfId="63" applyFont="1" applyFill="1" applyBorder="1" applyAlignment="1">
      <alignment horizontal="center"/>
      <protection/>
    </xf>
    <xf numFmtId="0" fontId="14" fillId="0" borderId="20" xfId="63" applyFont="1" applyFill="1" applyBorder="1" applyAlignment="1">
      <alignment horizontal="center"/>
      <protection/>
    </xf>
    <xf numFmtId="0" fontId="14" fillId="0" borderId="0" xfId="63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left" indent="2"/>
      <protection/>
    </xf>
    <xf numFmtId="164" fontId="14" fillId="0" borderId="54" xfId="63" applyNumberFormat="1" applyFont="1" applyFill="1" applyBorder="1" applyAlignment="1">
      <alignment horizontal="center"/>
      <protection/>
    </xf>
    <xf numFmtId="164" fontId="14" fillId="0" borderId="55" xfId="63" applyNumberFormat="1" applyFont="1" applyFill="1" applyBorder="1" applyAlignment="1">
      <alignment horizontal="center"/>
      <protection/>
    </xf>
    <xf numFmtId="164" fontId="14" fillId="0" borderId="56" xfId="63" applyNumberFormat="1" applyFont="1" applyFill="1" applyBorder="1" applyAlignment="1">
      <alignment horizontal="center"/>
      <protection/>
    </xf>
    <xf numFmtId="164" fontId="14" fillId="0" borderId="57" xfId="63" applyNumberFormat="1" applyFont="1" applyFill="1" applyBorder="1" applyAlignment="1">
      <alignment horizontal="center"/>
      <protection/>
    </xf>
    <xf numFmtId="164" fontId="14" fillId="0" borderId="58" xfId="63" applyNumberFormat="1" applyFont="1" applyFill="1" applyBorder="1" applyAlignment="1">
      <alignment horizontal="center"/>
      <protection/>
    </xf>
    <xf numFmtId="164" fontId="14" fillId="0" borderId="25" xfId="63" applyNumberFormat="1" applyFont="1" applyFill="1" applyBorder="1" applyAlignment="1">
      <alignment horizontal="center"/>
      <protection/>
    </xf>
    <xf numFmtId="164" fontId="14" fillId="0" borderId="18" xfId="63" applyNumberFormat="1" applyFont="1" applyFill="1" applyBorder="1" applyAlignment="1">
      <alignment horizontal="center"/>
      <protection/>
    </xf>
    <xf numFmtId="164" fontId="14" fillId="0" borderId="19" xfId="63" applyNumberFormat="1" applyFont="1" applyFill="1" applyBorder="1" applyAlignment="1">
      <alignment horizontal="center"/>
      <protection/>
    </xf>
    <xf numFmtId="164" fontId="14" fillId="0" borderId="29" xfId="63" applyNumberFormat="1" applyFont="1" applyFill="1" applyBorder="1" applyAlignment="1">
      <alignment horizontal="center"/>
      <protection/>
    </xf>
    <xf numFmtId="164" fontId="14" fillId="0" borderId="0" xfId="63" applyNumberFormat="1" applyFont="1" applyFill="1" applyBorder="1" applyAlignment="1">
      <alignment horizontal="center"/>
      <protection/>
    </xf>
    <xf numFmtId="164" fontId="14" fillId="0" borderId="43" xfId="63" applyNumberFormat="1" applyFont="1" applyFill="1" applyBorder="1" applyAlignment="1">
      <alignment horizontal="center"/>
      <protection/>
    </xf>
    <xf numFmtId="0" fontId="13" fillId="0" borderId="25" xfId="63" applyFont="1" applyFill="1" applyBorder="1" applyAlignment="1">
      <alignment horizontal="left" indent="1"/>
      <protection/>
    </xf>
    <xf numFmtId="164" fontId="15" fillId="0" borderId="59" xfId="63" applyNumberFormat="1" applyFont="1" applyFill="1" applyBorder="1" applyAlignment="1">
      <alignment horizontal="center"/>
      <protection/>
    </xf>
    <xf numFmtId="164" fontId="15" fillId="0" borderId="55" xfId="63" applyNumberFormat="1" applyFont="1" applyFill="1" applyBorder="1" applyAlignment="1">
      <alignment horizontal="center"/>
      <protection/>
    </xf>
    <xf numFmtId="164" fontId="15" fillId="0" borderId="54" xfId="63" applyNumberFormat="1" applyFont="1" applyFill="1" applyBorder="1" applyAlignment="1">
      <alignment horizontal="center"/>
      <protection/>
    </xf>
    <xf numFmtId="164" fontId="15" fillId="0" borderId="56" xfId="63" applyNumberFormat="1" applyFont="1" applyFill="1" applyBorder="1" applyAlignment="1">
      <alignment horizontal="center"/>
      <protection/>
    </xf>
    <xf numFmtId="164" fontId="14" fillId="0" borderId="59" xfId="63" applyNumberFormat="1" applyFont="1" applyFill="1" applyBorder="1" applyAlignment="1">
      <alignment horizontal="center"/>
      <protection/>
    </xf>
    <xf numFmtId="0" fontId="13" fillId="0" borderId="25" xfId="63" applyFont="1" applyFill="1" applyBorder="1">
      <alignment/>
      <protection/>
    </xf>
    <xf numFmtId="0" fontId="12" fillId="0" borderId="25" xfId="63" applyFont="1" applyFill="1" applyBorder="1" applyAlignment="1">
      <alignment horizontal="left" indent="1"/>
      <protection/>
    </xf>
    <xf numFmtId="164" fontId="15" fillId="0" borderId="58" xfId="63" applyNumberFormat="1" applyFont="1" applyFill="1" applyBorder="1" applyAlignment="1">
      <alignment horizontal="center"/>
      <protection/>
    </xf>
    <xf numFmtId="164" fontId="15" fillId="0" borderId="57" xfId="63" applyNumberFormat="1" applyFont="1" applyFill="1" applyBorder="1" applyAlignment="1">
      <alignment horizontal="center"/>
      <protection/>
    </xf>
    <xf numFmtId="164" fontId="16" fillId="0" borderId="58" xfId="63" applyNumberFormat="1" applyFont="1" applyFill="1" applyBorder="1" applyAlignment="1">
      <alignment horizontal="center"/>
      <protection/>
    </xf>
    <xf numFmtId="164" fontId="16" fillId="0" borderId="25" xfId="63" applyNumberFormat="1" applyFont="1" applyFill="1" applyBorder="1" applyAlignment="1">
      <alignment horizontal="center"/>
      <protection/>
    </xf>
    <xf numFmtId="164" fontId="16" fillId="0" borderId="56" xfId="63" applyNumberFormat="1" applyFont="1" applyFill="1" applyBorder="1" applyAlignment="1">
      <alignment horizontal="center"/>
      <protection/>
    </xf>
    <xf numFmtId="164" fontId="16" fillId="0" borderId="57" xfId="63" applyNumberFormat="1" applyFont="1" applyFill="1" applyBorder="1" applyAlignment="1">
      <alignment horizontal="center"/>
      <protection/>
    </xf>
    <xf numFmtId="164" fontId="14" fillId="0" borderId="15" xfId="63" applyNumberFormat="1" applyFont="1" applyFill="1" applyBorder="1" applyAlignment="1">
      <alignment horizontal="center"/>
      <protection/>
    </xf>
    <xf numFmtId="164" fontId="14" fillId="0" borderId="16" xfId="63" applyNumberFormat="1" applyFont="1" applyFill="1" applyBorder="1" applyAlignment="1">
      <alignment horizontal="center"/>
      <protection/>
    </xf>
    <xf numFmtId="164" fontId="14" fillId="0" borderId="60" xfId="63" applyNumberFormat="1" applyFont="1" applyFill="1" applyBorder="1" applyAlignment="1">
      <alignment horizontal="center"/>
      <protection/>
    </xf>
    <xf numFmtId="164" fontId="14" fillId="0" borderId="26" xfId="63" applyNumberFormat="1" applyFont="1" applyFill="1" applyBorder="1" applyAlignment="1">
      <alignment horizontal="center"/>
      <protection/>
    </xf>
    <xf numFmtId="164" fontId="14" fillId="0" borderId="44" xfId="63" applyNumberFormat="1" applyFont="1" applyFill="1" applyBorder="1" applyAlignment="1">
      <alignment horizontal="center"/>
      <protection/>
    </xf>
    <xf numFmtId="164" fontId="14" fillId="0" borderId="24" xfId="63" applyNumberFormat="1" applyFont="1" applyFill="1" applyBorder="1" applyAlignment="1">
      <alignment horizontal="center"/>
      <protection/>
    </xf>
    <xf numFmtId="164" fontId="14" fillId="0" borderId="53" xfId="63" applyNumberFormat="1" applyFont="1" applyFill="1" applyBorder="1" applyAlignment="1">
      <alignment horizontal="center"/>
      <protection/>
    </xf>
    <xf numFmtId="164" fontId="14" fillId="0" borderId="14" xfId="63" applyNumberFormat="1" applyFont="1" applyFill="1" applyBorder="1" applyAlignment="1">
      <alignment horizontal="center"/>
      <protection/>
    </xf>
    <xf numFmtId="0" fontId="5" fillId="0" borderId="40" xfId="63" applyFont="1" applyFill="1" applyBorder="1">
      <alignment/>
      <protection/>
    </xf>
    <xf numFmtId="164" fontId="14" fillId="0" borderId="41" xfId="63" applyNumberFormat="1" applyFont="1" applyFill="1" applyBorder="1" applyAlignment="1">
      <alignment horizontal="center"/>
      <protection/>
    </xf>
    <xf numFmtId="0" fontId="5" fillId="0" borderId="41" xfId="63" applyFont="1" applyFill="1" applyBorder="1">
      <alignment/>
      <protection/>
    </xf>
    <xf numFmtId="164" fontId="6" fillId="0" borderId="41" xfId="63" applyNumberFormat="1" applyFont="1" applyFill="1" applyBorder="1" applyAlignment="1">
      <alignment/>
      <protection/>
    </xf>
    <xf numFmtId="164" fontId="6" fillId="0" borderId="41" xfId="63" applyNumberFormat="1" applyFont="1" applyFill="1" applyBorder="1">
      <alignment/>
      <protection/>
    </xf>
    <xf numFmtId="0" fontId="13" fillId="0" borderId="61" xfId="63" applyFont="1" applyFill="1" applyBorder="1" applyAlignment="1">
      <alignment horizontal="left"/>
      <protection/>
    </xf>
    <xf numFmtId="164" fontId="14" fillId="0" borderId="61" xfId="63" applyNumberFormat="1" applyFont="1" applyFill="1" applyBorder="1" applyAlignment="1">
      <alignment horizontal="center"/>
      <protection/>
    </xf>
    <xf numFmtId="164" fontId="14" fillId="0" borderId="62" xfId="63" applyNumberFormat="1" applyFont="1" applyFill="1" applyBorder="1" applyAlignment="1">
      <alignment horizontal="center"/>
      <protection/>
    </xf>
    <xf numFmtId="0" fontId="13" fillId="0" borderId="63" xfId="63" applyFont="1" applyFill="1" applyBorder="1" applyAlignment="1">
      <alignment horizontal="left" wrapText="1"/>
      <protection/>
    </xf>
    <xf numFmtId="3" fontId="13" fillId="0" borderId="63" xfId="63" applyNumberFormat="1" applyFont="1" applyFill="1" applyBorder="1" applyAlignment="1">
      <alignment horizontal="right"/>
      <protection/>
    </xf>
    <xf numFmtId="0" fontId="13" fillId="0" borderId="25" xfId="63" applyFont="1" applyFill="1" applyBorder="1" applyAlignment="1">
      <alignment horizontal="left" wrapText="1"/>
      <protection/>
    </xf>
    <xf numFmtId="0" fontId="13" fillId="0" borderId="64" xfId="63" applyFont="1" applyFill="1" applyBorder="1" applyAlignment="1">
      <alignment horizontal="left" wrapText="1"/>
      <protection/>
    </xf>
    <xf numFmtId="3" fontId="13" fillId="0" borderId="64" xfId="63" applyNumberFormat="1" applyFont="1" applyFill="1" applyBorder="1" applyAlignment="1">
      <alignment horizontal="right"/>
      <protection/>
    </xf>
    <xf numFmtId="0" fontId="13" fillId="0" borderId="24" xfId="63" applyFont="1" applyFill="1" applyBorder="1" applyAlignment="1">
      <alignment horizontal="left" wrapText="1"/>
      <protection/>
    </xf>
    <xf numFmtId="3" fontId="13" fillId="0" borderId="24" xfId="63" applyNumberFormat="1" applyFont="1" applyFill="1" applyBorder="1" applyAlignment="1">
      <alignment horizontal="right"/>
      <protection/>
    </xf>
    <xf numFmtId="0" fontId="17" fillId="0" borderId="0" xfId="63" applyFont="1" applyFill="1">
      <alignment/>
      <protection/>
    </xf>
    <xf numFmtId="164" fontId="17" fillId="0" borderId="0" xfId="63" applyNumberFormat="1" applyFont="1" applyFill="1">
      <alignment/>
      <protection/>
    </xf>
    <xf numFmtId="164" fontId="5" fillId="0" borderId="0" xfId="63" applyNumberFormat="1" applyFont="1" applyFill="1">
      <alignment/>
      <protection/>
    </xf>
    <xf numFmtId="0" fontId="18" fillId="0" borderId="0" xfId="63" applyFont="1" applyFill="1">
      <alignment/>
      <protection/>
    </xf>
    <xf numFmtId="37" fontId="5" fillId="0" borderId="0" xfId="63" applyNumberFormat="1" applyFont="1" applyFill="1">
      <alignment/>
      <protection/>
    </xf>
    <xf numFmtId="0" fontId="5" fillId="0" borderId="0" xfId="59" applyFont="1">
      <alignment/>
      <protection/>
    </xf>
    <xf numFmtId="0" fontId="5" fillId="0" borderId="0" xfId="59" applyFont="1" applyFill="1">
      <alignment/>
      <protection/>
    </xf>
    <xf numFmtId="37" fontId="5" fillId="0" borderId="0" xfId="44" applyNumberFormat="1" applyFont="1" applyAlignment="1">
      <alignment/>
    </xf>
    <xf numFmtId="0" fontId="6" fillId="0" borderId="40" xfId="59" applyFont="1" applyBorder="1">
      <alignment/>
      <protection/>
    </xf>
    <xf numFmtId="37" fontId="5" fillId="0" borderId="41" xfId="44" applyNumberFormat="1" applyFont="1" applyBorder="1" applyAlignment="1">
      <alignment/>
    </xf>
    <xf numFmtId="37" fontId="6" fillId="0" borderId="12" xfId="44" applyNumberFormat="1" applyFont="1" applyBorder="1" applyAlignment="1">
      <alignment horizontal="center"/>
    </xf>
    <xf numFmtId="37" fontId="6" fillId="0" borderId="65" xfId="44" applyNumberFormat="1" applyFont="1" applyBorder="1" applyAlignment="1">
      <alignment horizontal="center"/>
    </xf>
    <xf numFmtId="37" fontId="6" fillId="0" borderId="42" xfId="44" applyNumberFormat="1" applyFont="1" applyBorder="1" applyAlignment="1">
      <alignment horizontal="center"/>
    </xf>
    <xf numFmtId="0" fontId="6" fillId="0" borderId="11" xfId="59" applyFont="1" applyBorder="1" applyAlignment="1">
      <alignment horizontal="center"/>
      <protection/>
    </xf>
    <xf numFmtId="0" fontId="6" fillId="0" borderId="66" xfId="59" applyFont="1" applyBorder="1" applyAlignment="1">
      <alignment horizontal="left" indent="2"/>
      <protection/>
    </xf>
    <xf numFmtId="0" fontId="6" fillId="0" borderId="21" xfId="59" applyFont="1" applyBorder="1" applyAlignment="1">
      <alignment horizontal="center"/>
      <protection/>
    </xf>
    <xf numFmtId="0" fontId="6" fillId="0" borderId="67" xfId="59" applyFont="1" applyBorder="1" applyAlignment="1">
      <alignment horizontal="center"/>
      <protection/>
    </xf>
    <xf numFmtId="0" fontId="6" fillId="0" borderId="68" xfId="59" applyFont="1" applyBorder="1" applyAlignment="1">
      <alignment horizontal="center"/>
      <protection/>
    </xf>
    <xf numFmtId="37" fontId="5" fillId="0" borderId="19" xfId="44" applyNumberFormat="1" applyFont="1" applyBorder="1" applyAlignment="1">
      <alignment/>
    </xf>
    <xf numFmtId="0" fontId="6" fillId="0" borderId="19" xfId="59" applyFont="1" applyBorder="1" applyAlignment="1">
      <alignment horizontal="center"/>
      <protection/>
    </xf>
    <xf numFmtId="0" fontId="6" fillId="0" borderId="69" xfId="59" applyFont="1" applyBorder="1" applyAlignment="1">
      <alignment horizontal="center"/>
      <protection/>
    </xf>
    <xf numFmtId="0" fontId="6" fillId="0" borderId="30" xfId="59" applyFont="1" applyBorder="1" applyAlignment="1">
      <alignment horizontal="center"/>
      <protection/>
    </xf>
    <xf numFmtId="0" fontId="6" fillId="0" borderId="18" xfId="59" applyFont="1" applyBorder="1">
      <alignment/>
      <protection/>
    </xf>
    <xf numFmtId="37" fontId="5" fillId="0" borderId="0" xfId="44" applyNumberFormat="1" applyFont="1" applyBorder="1" applyAlignment="1">
      <alignment/>
    </xf>
    <xf numFmtId="0" fontId="6" fillId="0" borderId="29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166" fontId="6" fillId="0" borderId="19" xfId="59" applyNumberFormat="1" applyFont="1" applyBorder="1">
      <alignment/>
      <protection/>
    </xf>
    <xf numFmtId="0" fontId="5" fillId="0" borderId="18" xfId="59" applyFont="1" applyBorder="1" applyAlignment="1">
      <alignment horizontal="center"/>
      <protection/>
    </xf>
    <xf numFmtId="0" fontId="6" fillId="0" borderId="0" xfId="59" applyFont="1" applyBorder="1" applyAlignment="1">
      <alignment horizontal="left" indent="1"/>
      <protection/>
    </xf>
    <xf numFmtId="166" fontId="6" fillId="0" borderId="31" xfId="59" applyNumberFormat="1" applyFont="1" applyBorder="1">
      <alignment/>
      <protection/>
    </xf>
    <xf numFmtId="0" fontId="22" fillId="0" borderId="18" xfId="59" applyFont="1" applyBorder="1" applyAlignment="1">
      <alignment horizontal="center"/>
      <protection/>
    </xf>
    <xf numFmtId="0" fontId="23" fillId="0" borderId="0" xfId="59" applyFont="1" applyFill="1" applyBorder="1" applyAlignment="1">
      <alignment horizontal="left" indent="1"/>
      <protection/>
    </xf>
    <xf numFmtId="166" fontId="23" fillId="0" borderId="19" xfId="59" applyNumberFormat="1" applyFont="1" applyFill="1" applyBorder="1">
      <alignment/>
      <protection/>
    </xf>
    <xf numFmtId="166" fontId="23" fillId="0" borderId="34" xfId="59" applyNumberFormat="1" applyFont="1" applyFill="1" applyBorder="1">
      <alignment/>
      <protection/>
    </xf>
    <xf numFmtId="37" fontId="22" fillId="0" borderId="0" xfId="44" applyNumberFormat="1" applyFont="1" applyAlignment="1">
      <alignment/>
    </xf>
    <xf numFmtId="166" fontId="23" fillId="0" borderId="20" xfId="59" applyNumberFormat="1" applyFont="1" applyFill="1" applyBorder="1">
      <alignment/>
      <protection/>
    </xf>
    <xf numFmtId="0" fontId="6" fillId="0" borderId="0" xfId="59" applyFont="1" applyBorder="1" applyAlignment="1">
      <alignment horizontal="left"/>
      <protection/>
    </xf>
    <xf numFmtId="37" fontId="24" fillId="0" borderId="0" xfId="44" applyNumberFormat="1" applyFont="1" applyAlignment="1">
      <alignment/>
    </xf>
    <xf numFmtId="37" fontId="5" fillId="0" borderId="0" xfId="44" applyNumberFormat="1" applyFont="1" applyBorder="1" applyAlignment="1">
      <alignment horizontal="left" indent="1"/>
    </xf>
    <xf numFmtId="166" fontId="5" fillId="0" borderId="19" xfId="59" applyNumberFormat="1" applyFont="1" applyFill="1" applyBorder="1">
      <alignment/>
      <protection/>
    </xf>
    <xf numFmtId="0" fontId="5" fillId="0" borderId="0" xfId="59" applyFont="1" applyBorder="1" applyAlignment="1">
      <alignment horizontal="left" indent="1"/>
      <protection/>
    </xf>
    <xf numFmtId="166" fontId="5" fillId="0" borderId="31" xfId="59" applyNumberFormat="1" applyFont="1" applyBorder="1">
      <alignment/>
      <protection/>
    </xf>
    <xf numFmtId="0" fontId="25" fillId="0" borderId="18" xfId="59" applyFont="1" applyBorder="1" applyAlignment="1">
      <alignment horizontal="center"/>
      <protection/>
    </xf>
    <xf numFmtId="0" fontId="25" fillId="0" borderId="0" xfId="59" applyFont="1" applyBorder="1" applyAlignment="1">
      <alignment horizontal="right"/>
      <protection/>
    </xf>
    <xf numFmtId="37" fontId="6" fillId="0" borderId="0" xfId="44" applyNumberFormat="1" applyFont="1" applyBorder="1" applyAlignment="1">
      <alignment horizontal="left" indent="1"/>
    </xf>
    <xf numFmtId="37" fontId="6" fillId="0" borderId="0" xfId="44" applyNumberFormat="1" applyFont="1" applyBorder="1" applyAlignment="1">
      <alignment/>
    </xf>
    <xf numFmtId="37" fontId="5" fillId="0" borderId="30" xfId="44" applyNumberFormat="1" applyFont="1" applyBorder="1" applyAlignment="1">
      <alignment/>
    </xf>
    <xf numFmtId="37" fontId="28" fillId="0" borderId="0" xfId="44" applyNumberFormat="1" applyFont="1" applyBorder="1" applyAlignment="1">
      <alignment/>
    </xf>
    <xf numFmtId="37" fontId="29" fillId="0" borderId="0" xfId="44" applyNumberFormat="1" applyFont="1" applyAlignment="1">
      <alignment/>
    </xf>
    <xf numFmtId="37" fontId="6" fillId="0" borderId="64" xfId="44" applyNumberFormat="1" applyFont="1" applyBorder="1" applyAlignment="1">
      <alignment/>
    </xf>
    <xf numFmtId="37" fontId="6" fillId="0" borderId="70" xfId="44" applyNumberFormat="1" applyFont="1" applyBorder="1" applyAlignment="1">
      <alignment/>
    </xf>
    <xf numFmtId="10" fontId="6" fillId="0" borderId="71" xfId="44" applyNumberFormat="1" applyFont="1" applyBorder="1" applyAlignment="1">
      <alignment horizontal="center"/>
    </xf>
    <xf numFmtId="10" fontId="6" fillId="0" borderId="72" xfId="44" applyNumberFormat="1" applyFont="1" applyBorder="1" applyAlignment="1">
      <alignment horizontal="center"/>
    </xf>
    <xf numFmtId="37" fontId="6" fillId="0" borderId="0" xfId="44" applyNumberFormat="1" applyFont="1" applyAlignment="1">
      <alignment/>
    </xf>
    <xf numFmtId="37" fontId="6" fillId="20" borderId="24" xfId="44" applyNumberFormat="1" applyFont="1" applyFill="1" applyBorder="1" applyAlignment="1">
      <alignment horizontal="center"/>
    </xf>
    <xf numFmtId="37" fontId="6" fillId="20" borderId="44" xfId="44" applyNumberFormat="1" applyFont="1" applyFill="1" applyBorder="1" applyAlignment="1">
      <alignment horizontal="center"/>
    </xf>
    <xf numFmtId="37" fontId="6" fillId="20" borderId="45" xfId="44" applyNumberFormat="1" applyFont="1" applyFill="1" applyBorder="1" applyAlignment="1">
      <alignment horizontal="center"/>
    </xf>
    <xf numFmtId="37" fontId="5" fillId="0" borderId="43" xfId="44" applyNumberFormat="1" applyFont="1" applyBorder="1" applyAlignment="1">
      <alignment/>
    </xf>
    <xf numFmtId="0" fontId="6" fillId="0" borderId="66" xfId="59" applyFont="1" applyBorder="1" applyAlignment="1">
      <alignment horizontal="center"/>
      <protection/>
    </xf>
    <xf numFmtId="0" fontId="6" fillId="0" borderId="20" xfId="59" applyFont="1" applyBorder="1" applyAlignment="1">
      <alignment horizontal="center"/>
      <protection/>
    </xf>
    <xf numFmtId="37" fontId="6" fillId="0" borderId="43" xfId="44" applyNumberFormat="1" applyFont="1" applyBorder="1" applyAlignment="1">
      <alignment horizontal="center"/>
    </xf>
    <xf numFmtId="37" fontId="5" fillId="0" borderId="43" xfId="44" applyNumberFormat="1" applyFont="1" applyBorder="1" applyAlignment="1">
      <alignment horizontal="center"/>
    </xf>
    <xf numFmtId="37" fontId="5" fillId="0" borderId="15" xfId="44" applyNumberFormat="1" applyFont="1" applyBorder="1" applyAlignment="1">
      <alignment/>
    </xf>
    <xf numFmtId="37" fontId="1" fillId="0" borderId="0" xfId="44" applyNumberFormat="1" applyFont="1" applyAlignment="1">
      <alignment/>
    </xf>
    <xf numFmtId="37" fontId="7" fillId="0" borderId="0" xfId="44" applyNumberFormat="1" applyFont="1" applyAlignment="1">
      <alignment/>
    </xf>
    <xf numFmtId="37" fontId="7" fillId="0" borderId="0" xfId="44" applyNumberFormat="1" applyFont="1" applyAlignment="1">
      <alignment horizontal="center"/>
    </xf>
    <xf numFmtId="0" fontId="5" fillId="0" borderId="0" xfId="60" applyFont="1" applyAlignment="1">
      <alignment horizontal="left" indent="4"/>
      <protection/>
    </xf>
    <xf numFmtId="0" fontId="5" fillId="0" borderId="0" xfId="60" applyFont="1">
      <alignment/>
      <protection/>
    </xf>
    <xf numFmtId="0" fontId="5" fillId="0" borderId="0" xfId="59" applyFont="1" applyBorder="1">
      <alignment/>
      <protection/>
    </xf>
    <xf numFmtId="0" fontId="6" fillId="0" borderId="22" xfId="59" applyFont="1" applyBorder="1" applyAlignment="1">
      <alignment horizontal="center"/>
      <protection/>
    </xf>
    <xf numFmtId="166" fontId="6" fillId="0" borderId="20" xfId="59" applyNumberFormat="1" applyFont="1" applyBorder="1">
      <alignment/>
      <protection/>
    </xf>
    <xf numFmtId="166" fontId="6" fillId="0" borderId="46" xfId="59" applyNumberFormat="1" applyFont="1" applyBorder="1">
      <alignment/>
      <protection/>
    </xf>
    <xf numFmtId="166" fontId="5" fillId="0" borderId="46" xfId="59" applyNumberFormat="1" applyFont="1" applyBorder="1">
      <alignment/>
      <protection/>
    </xf>
    <xf numFmtId="166" fontId="6" fillId="0" borderId="30" xfId="44" applyNumberFormat="1" applyFont="1" applyBorder="1" applyAlignment="1">
      <alignment/>
    </xf>
    <xf numFmtId="166" fontId="5" fillId="0" borderId="30" xfId="44" applyNumberFormat="1" applyFont="1" applyBorder="1" applyAlignment="1">
      <alignment/>
    </xf>
    <xf numFmtId="0" fontId="5" fillId="0" borderId="0" xfId="59" applyFont="1" applyFill="1" applyBorder="1">
      <alignment/>
      <protection/>
    </xf>
    <xf numFmtId="0" fontId="5" fillId="0" borderId="44" xfId="59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7" fontId="5" fillId="0" borderId="0" xfId="44" applyNumberFormat="1" applyFont="1" applyAlignment="1">
      <alignment horizontal="left"/>
    </xf>
    <xf numFmtId="37" fontId="1" fillId="0" borderId="0" xfId="44" applyNumberFormat="1" applyFont="1" applyAlignment="1">
      <alignment horizontal="left"/>
    </xf>
    <xf numFmtId="0" fontId="6" fillId="0" borderId="34" xfId="59" applyFont="1" applyBorder="1" applyAlignment="1">
      <alignment horizontal="center"/>
      <protection/>
    </xf>
    <xf numFmtId="166" fontId="6" fillId="0" borderId="19" xfId="44" applyNumberFormat="1" applyFont="1" applyBorder="1" applyAlignment="1">
      <alignment/>
    </xf>
    <xf numFmtId="166" fontId="5" fillId="0" borderId="19" xfId="44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30" xfId="0" applyFill="1" applyBorder="1" applyAlignment="1">
      <alignment/>
    </xf>
    <xf numFmtId="0" fontId="8" fillId="17" borderId="0" xfId="0" applyFont="1" applyFill="1" applyAlignment="1">
      <alignment/>
    </xf>
    <xf numFmtId="37" fontId="5" fillId="17" borderId="12" xfId="0" applyNumberFormat="1" applyFont="1" applyFill="1" applyBorder="1" applyAlignment="1">
      <alignment horizontal="center"/>
    </xf>
    <xf numFmtId="14" fontId="5" fillId="17" borderId="16" xfId="0" applyNumberFormat="1" applyFont="1" applyFill="1" applyBorder="1" applyAlignment="1" quotePrefix="1">
      <alignment horizontal="center"/>
    </xf>
    <xf numFmtId="0" fontId="5" fillId="0" borderId="2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7" fontId="5" fillId="17" borderId="19" xfId="0" applyNumberFormat="1" applyFont="1" applyFill="1" applyBorder="1" applyAlignment="1">
      <alignment horizontal="center"/>
    </xf>
    <xf numFmtId="166" fontId="5" fillId="17" borderId="19" xfId="0" applyNumberFormat="1" applyFont="1" applyFill="1" applyBorder="1" applyAlignment="1">
      <alignment horizontal="right"/>
    </xf>
    <xf numFmtId="166" fontId="5" fillId="0" borderId="2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6" fontId="5" fillId="17" borderId="19" xfId="0" applyNumberFormat="1" applyFont="1" applyFill="1" applyBorder="1" applyAlignment="1">
      <alignment horizontal="left"/>
    </xf>
    <xf numFmtId="166" fontId="5" fillId="0" borderId="20" xfId="0" applyNumberFormat="1" applyFont="1" applyBorder="1" applyAlignment="1">
      <alignment horizontal="left"/>
    </xf>
    <xf numFmtId="166" fontId="6" fillId="0" borderId="17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right"/>
    </xf>
    <xf numFmtId="166" fontId="5" fillId="17" borderId="19" xfId="0" applyNumberFormat="1" applyFont="1" applyFill="1" applyBorder="1" applyAlignment="1">
      <alignment/>
    </xf>
    <xf numFmtId="166" fontId="5" fillId="0" borderId="20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5" fillId="17" borderId="19" xfId="0" applyNumberFormat="1" applyFont="1" applyFill="1" applyBorder="1" applyAlignment="1">
      <alignment vertical="center"/>
    </xf>
    <xf numFmtId="166" fontId="5" fillId="0" borderId="2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vertical="center"/>
    </xf>
    <xf numFmtId="166" fontId="6" fillId="17" borderId="21" xfId="0" applyNumberFormat="1" applyFont="1" applyFill="1" applyBorder="1" applyAlignment="1">
      <alignment/>
    </xf>
    <xf numFmtId="37" fontId="1" fillId="17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37" fontId="5" fillId="17" borderId="0" xfId="0" applyNumberFormat="1" applyFont="1" applyFill="1" applyAlignment="1">
      <alignment/>
    </xf>
    <xf numFmtId="37" fontId="1" fillId="17" borderId="0" xfId="0" applyNumberFormat="1" applyFont="1" applyFill="1" applyAlignment="1">
      <alignment/>
    </xf>
    <xf numFmtId="0" fontId="13" fillId="0" borderId="15" xfId="0" applyFont="1" applyFill="1" applyBorder="1" applyAlignment="1">
      <alignment horizontal="left" indent="1"/>
    </xf>
    <xf numFmtId="166" fontId="12" fillId="0" borderId="26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0" fontId="12" fillId="0" borderId="30" xfId="0" applyFont="1" applyFill="1" applyBorder="1" applyAlignment="1">
      <alignment/>
    </xf>
    <xf numFmtId="0" fontId="0" fillId="0" borderId="0" xfId="0" applyAlignment="1">
      <alignment wrapText="1"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6" fontId="12" fillId="0" borderId="26" xfId="0" applyNumberFormat="1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43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3" fillId="0" borderId="40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 indent="1"/>
    </xf>
    <xf numFmtId="166" fontId="12" fillId="0" borderId="20" xfId="0" applyNumberFormat="1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2" fillId="0" borderId="45" xfId="0" applyFont="1" applyFill="1" applyBorder="1" applyAlignment="1">
      <alignment/>
    </xf>
    <xf numFmtId="0" fontId="21" fillId="0" borderId="0" xfId="0" applyFont="1" applyFill="1" applyBorder="1" applyAlignment="1">
      <alignment horizontal="left" indent="1"/>
    </xf>
    <xf numFmtId="0" fontId="13" fillId="0" borderId="43" xfId="0" applyFont="1" applyFill="1" applyBorder="1" applyAlignment="1">
      <alignment/>
    </xf>
    <xf numFmtId="0" fontId="13" fillId="0" borderId="0" xfId="0" applyFont="1" applyFill="1" applyAlignment="1">
      <alignment horizontal="left" indent="1"/>
    </xf>
    <xf numFmtId="166" fontId="12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66" fontId="12" fillId="0" borderId="13" xfId="0" applyNumberFormat="1" applyFont="1" applyFill="1" applyBorder="1" applyAlignment="1">
      <alignment/>
    </xf>
    <xf numFmtId="0" fontId="1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32" fillId="0" borderId="0" xfId="65" applyFont="1">
      <alignment/>
      <protection/>
    </xf>
    <xf numFmtId="0" fontId="36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62" applyFont="1" applyFill="1" applyAlignment="1">
      <alignment horizontal="center"/>
      <protection/>
    </xf>
    <xf numFmtId="0" fontId="9" fillId="0" borderId="0" xfId="62" applyFont="1" applyFill="1">
      <alignment/>
      <protection/>
    </xf>
    <xf numFmtId="0" fontId="9" fillId="0" borderId="73" xfId="62" applyFont="1" applyFill="1" applyBorder="1" applyAlignment="1">
      <alignment/>
      <protection/>
    </xf>
    <xf numFmtId="0" fontId="9" fillId="0" borderId="74" xfId="62" applyFont="1" applyFill="1" applyBorder="1" applyAlignment="1">
      <alignment/>
      <protection/>
    </xf>
    <xf numFmtId="0" fontId="9" fillId="0" borderId="0" xfId="62" applyFont="1" applyFill="1" applyBorder="1">
      <alignment/>
      <protection/>
    </xf>
    <xf numFmtId="0" fontId="9" fillId="0" borderId="75" xfId="62" applyFont="1" applyFill="1" applyBorder="1" applyAlignment="1">
      <alignment horizontal="left"/>
      <protection/>
    </xf>
    <xf numFmtId="0" fontId="9" fillId="0" borderId="76" xfId="62" applyFont="1" applyFill="1" applyBorder="1" applyAlignment="1">
      <alignment horizontal="left"/>
      <protection/>
    </xf>
    <xf numFmtId="0" fontId="9" fillId="0" borderId="0" xfId="62" applyFont="1" applyFill="1" applyBorder="1" applyAlignment="1">
      <alignment horizontal="left"/>
      <protection/>
    </xf>
    <xf numFmtId="0" fontId="9" fillId="0" borderId="77" xfId="62" applyFont="1" applyFill="1" applyBorder="1">
      <alignment/>
      <protection/>
    </xf>
    <xf numFmtId="0" fontId="9" fillId="0" borderId="64" xfId="62" applyFont="1" applyFill="1" applyBorder="1">
      <alignment/>
      <protection/>
    </xf>
    <xf numFmtId="0" fontId="9" fillId="0" borderId="72" xfId="62" applyFont="1" applyFill="1" applyBorder="1">
      <alignment/>
      <protection/>
    </xf>
    <xf numFmtId="0" fontId="9" fillId="0" borderId="64" xfId="62" applyFont="1" applyFill="1" applyBorder="1" applyAlignment="1">
      <alignment horizontal="center"/>
      <protection/>
    </xf>
    <xf numFmtId="0" fontId="9" fillId="0" borderId="70" xfId="62" applyFont="1" applyFill="1" applyBorder="1" applyAlignment="1">
      <alignment horizontal="center"/>
      <protection/>
    </xf>
    <xf numFmtId="0" fontId="9" fillId="0" borderId="72" xfId="62" applyFont="1" applyFill="1" applyBorder="1" applyAlignment="1">
      <alignment horizontal="center"/>
      <protection/>
    </xf>
    <xf numFmtId="0" fontId="9" fillId="0" borderId="30" xfId="62" applyFont="1" applyFill="1" applyBorder="1">
      <alignment/>
      <protection/>
    </xf>
    <xf numFmtId="0" fontId="9" fillId="0" borderId="0" xfId="62" applyFont="1" applyFill="1" applyBorder="1" applyAlignment="1">
      <alignment horizontal="left" indent="2"/>
      <protection/>
    </xf>
    <xf numFmtId="0" fontId="9" fillId="0" borderId="0" xfId="62" applyFont="1" applyFill="1" applyAlignment="1">
      <alignment horizontal="left" indent="2"/>
      <protection/>
    </xf>
    <xf numFmtId="0" fontId="19" fillId="0" borderId="0" xfId="62" applyFont="1" applyFill="1" applyBorder="1">
      <alignment/>
      <protection/>
    </xf>
    <xf numFmtId="0" fontId="19" fillId="0" borderId="0" xfId="62" applyFont="1" applyFill="1" applyBorder="1" applyAlignment="1">
      <alignment horizontal="left" indent="2"/>
      <protection/>
    </xf>
    <xf numFmtId="0" fontId="9" fillId="0" borderId="0" xfId="62" applyFont="1" applyFill="1" applyBorder="1" applyAlignment="1">
      <alignment horizontal="center"/>
      <protection/>
    </xf>
    <xf numFmtId="3" fontId="19" fillId="0" borderId="0" xfId="62" applyNumberFormat="1" applyFont="1" applyFill="1" applyBorder="1" applyAlignment="1">
      <alignment horizontal="center"/>
      <protection/>
    </xf>
    <xf numFmtId="3" fontId="19" fillId="0" borderId="77" xfId="62" applyNumberFormat="1" applyFont="1" applyFill="1" applyBorder="1" applyAlignment="1">
      <alignment horizontal="center"/>
      <protection/>
    </xf>
    <xf numFmtId="9" fontId="9" fillId="0" borderId="78" xfId="62" applyNumberFormat="1" applyFont="1" applyFill="1" applyBorder="1" applyAlignment="1">
      <alignment horizontal="center"/>
      <protection/>
    </xf>
    <xf numFmtId="9" fontId="9" fillId="0" borderId="77" xfId="62" applyNumberFormat="1" applyFont="1" applyFill="1" applyBorder="1" applyAlignment="1">
      <alignment horizontal="center"/>
      <protection/>
    </xf>
    <xf numFmtId="0" fontId="13" fillId="0" borderId="79" xfId="63" applyFont="1" applyFill="1" applyBorder="1" applyAlignment="1">
      <alignment horizontal="left"/>
      <protection/>
    </xf>
    <xf numFmtId="3" fontId="13" fillId="0" borderId="79" xfId="63" applyNumberFormat="1" applyFont="1" applyFill="1" applyBorder="1" applyAlignment="1">
      <alignment horizontal="right"/>
      <protection/>
    </xf>
    <xf numFmtId="0" fontId="13" fillId="0" borderId="79" xfId="63" applyFont="1" applyFill="1" applyBorder="1" applyAlignment="1">
      <alignment horizontal="left" wrapText="1"/>
      <protection/>
    </xf>
    <xf numFmtId="0" fontId="6" fillId="0" borderId="0" xfId="59" applyFont="1" applyBorder="1" applyAlignment="1">
      <alignment/>
      <protection/>
    </xf>
    <xf numFmtId="37" fontId="6" fillId="0" borderId="13" xfId="44" applyNumberFormat="1" applyFont="1" applyBorder="1" applyAlignment="1">
      <alignment horizontal="center"/>
    </xf>
    <xf numFmtId="37" fontId="6" fillId="0" borderId="0" xfId="44" applyNumberFormat="1" applyFont="1" applyBorder="1" applyAlignment="1">
      <alignment horizontal="left"/>
    </xf>
    <xf numFmtId="37" fontId="6" fillId="0" borderId="18" xfId="44" applyNumberFormat="1" applyFont="1" applyBorder="1" applyAlignment="1">
      <alignment/>
    </xf>
    <xf numFmtId="37" fontId="26" fillId="0" borderId="18" xfId="44" applyNumberFormat="1" applyFont="1" applyBorder="1" applyAlignment="1">
      <alignment horizontal="center"/>
    </xf>
    <xf numFmtId="37" fontId="27" fillId="0" borderId="18" xfId="44" applyNumberFormat="1" applyFont="1" applyBorder="1" applyAlignment="1">
      <alignment horizontal="center"/>
    </xf>
    <xf numFmtId="37" fontId="5" fillId="0" borderId="70" xfId="44" applyNumberFormat="1" applyFont="1" applyBorder="1" applyAlignment="1">
      <alignment/>
    </xf>
    <xf numFmtId="0" fontId="5" fillId="0" borderId="0" xfId="66" applyFont="1">
      <alignment/>
      <protection/>
    </xf>
    <xf numFmtId="0" fontId="5" fillId="0" borderId="29" xfId="66" applyFont="1" applyBorder="1">
      <alignment/>
      <protection/>
    </xf>
    <xf numFmtId="0" fontId="5" fillId="0" borderId="0" xfId="66" applyFont="1" applyBorder="1">
      <alignment/>
      <protection/>
    </xf>
    <xf numFmtId="6" fontId="6" fillId="0" borderId="0" xfId="66" applyNumberFormat="1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3" fontId="5" fillId="0" borderId="0" xfId="66" applyNumberFormat="1" applyFont="1">
      <alignment/>
      <protection/>
    </xf>
    <xf numFmtId="0" fontId="5" fillId="0" borderId="0" xfId="66" applyFont="1" applyFill="1" applyBorder="1">
      <alignment/>
      <protection/>
    </xf>
    <xf numFmtId="0" fontId="6" fillId="0" borderId="0" xfId="66" applyFont="1">
      <alignment/>
      <protection/>
    </xf>
    <xf numFmtId="0" fontId="6" fillId="0" borderId="0" xfId="66" applyFont="1" applyFill="1" applyBorder="1">
      <alignment/>
      <protection/>
    </xf>
    <xf numFmtId="0" fontId="5" fillId="0" borderId="19" xfId="66" applyFont="1" applyBorder="1">
      <alignment/>
      <protection/>
    </xf>
    <xf numFmtId="3" fontId="5" fillId="0" borderId="19" xfId="66" applyNumberFormat="1" applyFont="1" applyBorder="1">
      <alignment/>
      <protection/>
    </xf>
    <xf numFmtId="3" fontId="6" fillId="0" borderId="21" xfId="66" applyNumberFormat="1" applyFont="1" applyBorder="1">
      <alignment/>
      <protection/>
    </xf>
    <xf numFmtId="6" fontId="6" fillId="0" borderId="31" xfId="66" applyNumberFormat="1" applyFont="1" applyBorder="1" applyAlignment="1">
      <alignment horizontal="center"/>
      <protection/>
    </xf>
    <xf numFmtId="3" fontId="6" fillId="0" borderId="31" xfId="66" applyNumberFormat="1" applyFont="1" applyBorder="1">
      <alignment/>
      <protection/>
    </xf>
    <xf numFmtId="0" fontId="6" fillId="0" borderId="40" xfId="66" applyFont="1" applyBorder="1">
      <alignment/>
      <protection/>
    </xf>
    <xf numFmtId="0" fontId="6" fillId="0" borderId="41" xfId="66" applyFont="1" applyBorder="1">
      <alignment/>
      <protection/>
    </xf>
    <xf numFmtId="14" fontId="6" fillId="0" borderId="12" xfId="66" applyNumberFormat="1" applyFont="1" applyBorder="1">
      <alignment/>
      <protection/>
    </xf>
    <xf numFmtId="0" fontId="5" fillId="0" borderId="43" xfId="66" applyFont="1" applyBorder="1">
      <alignment/>
      <protection/>
    </xf>
    <xf numFmtId="0" fontId="5" fillId="0" borderId="20" xfId="66" applyFont="1" applyBorder="1">
      <alignment/>
      <protection/>
    </xf>
    <xf numFmtId="0" fontId="5" fillId="0" borderId="24" xfId="66" applyFont="1" applyBorder="1">
      <alignment/>
      <protection/>
    </xf>
    <xf numFmtId="0" fontId="5" fillId="0" borderId="44" xfId="66" applyFont="1" applyBorder="1">
      <alignment/>
      <protection/>
    </xf>
    <xf numFmtId="0" fontId="5" fillId="0" borderId="16" xfId="66" applyFont="1" applyBorder="1">
      <alignment/>
      <protection/>
    </xf>
    <xf numFmtId="14" fontId="6" fillId="0" borderId="10" xfId="66" applyNumberFormat="1" applyFont="1" applyBorder="1">
      <alignment/>
      <protection/>
    </xf>
    <xf numFmtId="6" fontId="6" fillId="0" borderId="33" xfId="66" applyNumberFormat="1" applyFont="1" applyBorder="1" applyAlignment="1">
      <alignment horizontal="center"/>
      <protection/>
    </xf>
    <xf numFmtId="0" fontId="5" fillId="0" borderId="17" xfId="66" applyFont="1" applyBorder="1">
      <alignment/>
      <protection/>
    </xf>
    <xf numFmtId="3" fontId="5" fillId="0" borderId="17" xfId="66" applyNumberFormat="1" applyFont="1" applyBorder="1">
      <alignment/>
      <protection/>
    </xf>
    <xf numFmtId="3" fontId="6" fillId="0" borderId="23" xfId="66" applyNumberFormat="1" applyFont="1" applyBorder="1">
      <alignment/>
      <protection/>
    </xf>
    <xf numFmtId="3" fontId="6" fillId="0" borderId="33" xfId="66" applyNumberFormat="1" applyFont="1" applyBorder="1">
      <alignment/>
      <protection/>
    </xf>
    <xf numFmtId="0" fontId="5" fillId="0" borderId="14" xfId="66" applyFont="1" applyBorder="1">
      <alignment/>
      <protection/>
    </xf>
    <xf numFmtId="14" fontId="6" fillId="0" borderId="20" xfId="66" applyNumberFormat="1" applyFont="1" applyBorder="1">
      <alignment/>
      <protection/>
    </xf>
    <xf numFmtId="0" fontId="12" fillId="0" borderId="43" xfId="0" applyFont="1" applyBorder="1" applyAlignment="1">
      <alignment/>
    </xf>
    <xf numFmtId="0" fontId="57" fillId="0" borderId="0" xfId="59" applyFont="1" applyFill="1" applyBorder="1" applyAlignment="1">
      <alignment horizontal="center"/>
      <protection/>
    </xf>
    <xf numFmtId="37" fontId="5" fillId="0" borderId="80" xfId="44" applyNumberFormat="1" applyFont="1" applyBorder="1" applyAlignment="1">
      <alignment/>
    </xf>
    <xf numFmtId="0" fontId="6" fillId="0" borderId="27" xfId="59" applyFont="1" applyBorder="1" applyAlignment="1">
      <alignment horizontal="left" indent="2"/>
      <protection/>
    </xf>
    <xf numFmtId="0" fontId="6" fillId="0" borderId="27" xfId="59" applyFont="1" applyBorder="1" applyAlignment="1">
      <alignment horizontal="center"/>
      <protection/>
    </xf>
    <xf numFmtId="0" fontId="6" fillId="0" borderId="81" xfId="59" applyFont="1" applyBorder="1" applyAlignment="1">
      <alignment horizontal="center"/>
      <protection/>
    </xf>
    <xf numFmtId="0" fontId="6" fillId="0" borderId="39" xfId="59" applyFont="1" applyBorder="1" applyAlignment="1">
      <alignment horizontal="center"/>
      <protection/>
    </xf>
    <xf numFmtId="166" fontId="6" fillId="0" borderId="29" xfId="59" applyNumberFormat="1" applyFont="1" applyBorder="1">
      <alignment/>
      <protection/>
    </xf>
    <xf numFmtId="166" fontId="6" fillId="0" borderId="32" xfId="59" applyNumberFormat="1" applyFont="1" applyBorder="1">
      <alignment/>
      <protection/>
    </xf>
    <xf numFmtId="166" fontId="23" fillId="0" borderId="29" xfId="59" applyNumberFormat="1" applyFont="1" applyFill="1" applyBorder="1">
      <alignment/>
      <protection/>
    </xf>
    <xf numFmtId="166" fontId="23" fillId="0" borderId="20" xfId="59" applyNumberFormat="1" applyFont="1" applyBorder="1">
      <alignment/>
      <protection/>
    </xf>
    <xf numFmtId="166" fontId="5" fillId="0" borderId="29" xfId="59" applyNumberFormat="1" applyFont="1" applyFill="1" applyBorder="1">
      <alignment/>
      <protection/>
    </xf>
    <xf numFmtId="166" fontId="5" fillId="0" borderId="20" xfId="59" applyNumberFormat="1" applyFont="1" applyBorder="1">
      <alignment/>
      <protection/>
    </xf>
    <xf numFmtId="166" fontId="5" fillId="0" borderId="32" xfId="59" applyNumberFormat="1" applyFont="1" applyBorder="1">
      <alignment/>
      <protection/>
    </xf>
    <xf numFmtId="166" fontId="6" fillId="0" borderId="0" xfId="59" applyNumberFormat="1" applyFont="1" applyBorder="1">
      <alignment/>
      <protection/>
    </xf>
    <xf numFmtId="10" fontId="6" fillId="0" borderId="19" xfId="59" applyNumberFormat="1" applyFont="1" applyBorder="1" applyAlignment="1">
      <alignment horizontal="center"/>
      <protection/>
    </xf>
    <xf numFmtId="10" fontId="6" fillId="0" borderId="0" xfId="59" applyNumberFormat="1" applyFont="1" applyBorder="1" applyAlignment="1">
      <alignment horizontal="center"/>
      <protection/>
    </xf>
    <xf numFmtId="10" fontId="6" fillId="0" borderId="20" xfId="59" applyNumberFormat="1" applyFont="1" applyBorder="1" applyAlignment="1">
      <alignment horizontal="center"/>
      <protection/>
    </xf>
    <xf numFmtId="37" fontId="5" fillId="0" borderId="20" xfId="44" applyNumberFormat="1" applyFont="1" applyBorder="1" applyAlignment="1">
      <alignment/>
    </xf>
    <xf numFmtId="37" fontId="5" fillId="20" borderId="19" xfId="44" applyNumberFormat="1" applyFont="1" applyFill="1" applyBorder="1" applyAlignment="1">
      <alignment/>
    </xf>
    <xf numFmtId="169" fontId="28" fillId="0" borderId="19" xfId="44" applyNumberFormat="1" applyFont="1" applyBorder="1" applyAlignment="1">
      <alignment/>
    </xf>
    <xf numFmtId="169" fontId="28" fillId="20" borderId="19" xfId="44" applyNumberFormat="1" applyFont="1" applyFill="1" applyBorder="1" applyAlignment="1">
      <alignment/>
    </xf>
    <xf numFmtId="169" fontId="28" fillId="0" borderId="0" xfId="44" applyNumberFormat="1" applyFont="1" applyBorder="1" applyAlignment="1">
      <alignment/>
    </xf>
    <xf numFmtId="169" fontId="28" fillId="0" borderId="20" xfId="44" applyNumberFormat="1" applyFont="1" applyBorder="1" applyAlignment="1">
      <alignment/>
    </xf>
    <xf numFmtId="37" fontId="5" fillId="0" borderId="19" xfId="45" applyNumberFormat="1" applyFont="1" applyBorder="1" applyAlignment="1">
      <alignment/>
    </xf>
    <xf numFmtId="37" fontId="5" fillId="20" borderId="19" xfId="45" applyNumberFormat="1" applyFont="1" applyFill="1" applyBorder="1" applyAlignment="1">
      <alignment/>
    </xf>
    <xf numFmtId="168" fontId="5" fillId="0" borderId="19" xfId="45" applyNumberFormat="1" applyFont="1" applyBorder="1" applyAlignment="1">
      <alignment/>
    </xf>
    <xf numFmtId="168" fontId="5" fillId="20" borderId="19" xfId="45" applyNumberFormat="1" applyFont="1" applyFill="1" applyBorder="1" applyAlignment="1">
      <alignment/>
    </xf>
    <xf numFmtId="168" fontId="5" fillId="0" borderId="0" xfId="45" applyNumberFormat="1" applyFont="1" applyBorder="1" applyAlignment="1">
      <alignment/>
    </xf>
    <xf numFmtId="168" fontId="5" fillId="0" borderId="20" xfId="45" applyNumberFormat="1" applyFont="1" applyBorder="1" applyAlignment="1">
      <alignment/>
    </xf>
    <xf numFmtId="10" fontId="28" fillId="0" borderId="19" xfId="45" applyNumberFormat="1" applyFont="1" applyBorder="1" applyAlignment="1">
      <alignment/>
    </xf>
    <xf numFmtId="10" fontId="28" fillId="20" borderId="19" xfId="45" applyNumberFormat="1" applyFont="1" applyFill="1" applyBorder="1" applyAlignment="1">
      <alignment/>
    </xf>
    <xf numFmtId="10" fontId="28" fillId="0" borderId="19" xfId="44" applyNumberFormat="1" applyFont="1" applyBorder="1" applyAlignment="1">
      <alignment/>
    </xf>
    <xf numFmtId="10" fontId="28" fillId="0" borderId="0" xfId="44" applyNumberFormat="1" applyFont="1" applyBorder="1" applyAlignment="1">
      <alignment/>
    </xf>
    <xf numFmtId="10" fontId="28" fillId="0" borderId="20" xfId="44" applyNumberFormat="1" applyFont="1" applyBorder="1" applyAlignment="1">
      <alignment/>
    </xf>
    <xf numFmtId="168" fontId="5" fillId="0" borderId="19" xfId="44" applyNumberFormat="1" applyFont="1" applyBorder="1" applyAlignment="1">
      <alignment/>
    </xf>
    <xf numFmtId="168" fontId="5" fillId="0" borderId="0" xfId="44" applyNumberFormat="1" applyFont="1" applyBorder="1" applyAlignment="1">
      <alignment/>
    </xf>
    <xf numFmtId="168" fontId="5" fillId="0" borderId="20" xfId="44" applyNumberFormat="1" applyFont="1" applyBorder="1" applyAlignment="1">
      <alignment/>
    </xf>
    <xf numFmtId="3" fontId="5" fillId="0" borderId="19" xfId="45" applyNumberFormat="1" applyFont="1" applyBorder="1" applyAlignment="1">
      <alignment/>
    </xf>
    <xf numFmtId="3" fontId="5" fillId="20" borderId="19" xfId="45" applyNumberFormat="1" applyFont="1" applyFill="1" applyBorder="1" applyAlignment="1">
      <alignment/>
    </xf>
    <xf numFmtId="3" fontId="5" fillId="0" borderId="19" xfId="44" applyNumberFormat="1" applyFont="1" applyBorder="1" applyAlignment="1">
      <alignment/>
    </xf>
    <xf numFmtId="3" fontId="5" fillId="0" borderId="0" xfId="44" applyNumberFormat="1" applyFont="1" applyBorder="1" applyAlignment="1">
      <alignment/>
    </xf>
    <xf numFmtId="3" fontId="5" fillId="0" borderId="20" xfId="44" applyNumberFormat="1" applyFont="1" applyBorder="1" applyAlignment="1">
      <alignment/>
    </xf>
    <xf numFmtId="37" fontId="5" fillId="0" borderId="31" xfId="44" applyNumberFormat="1" applyFont="1" applyBorder="1" applyAlignment="1">
      <alignment/>
    </xf>
    <xf numFmtId="37" fontId="5" fillId="0" borderId="82" xfId="44" applyNumberFormat="1" applyFont="1" applyBorder="1" applyAlignment="1">
      <alignment/>
    </xf>
    <xf numFmtId="166" fontId="6" fillId="0" borderId="39" xfId="59" applyNumberFormat="1" applyFont="1" applyBorder="1">
      <alignment/>
      <protection/>
    </xf>
    <xf numFmtId="37" fontId="5" fillId="0" borderId="26" xfId="44" applyNumberFormat="1" applyFont="1" applyBorder="1" applyAlignment="1">
      <alignment/>
    </xf>
    <xf numFmtId="37" fontId="6" fillId="0" borderId="19" xfId="44" applyNumberFormat="1" applyFont="1" applyBorder="1" applyAlignment="1">
      <alignment/>
    </xf>
    <xf numFmtId="166" fontId="6" fillId="0" borderId="29" xfId="44" applyNumberFormat="1" applyFont="1" applyBorder="1" applyAlignment="1">
      <alignment/>
    </xf>
    <xf numFmtId="0" fontId="5" fillId="0" borderId="19" xfId="59" applyFont="1" applyBorder="1" applyAlignment="1">
      <alignment horizontal="left"/>
      <protection/>
    </xf>
    <xf numFmtId="166" fontId="5" fillId="0" borderId="29" xfId="44" applyNumberFormat="1" applyFont="1" applyBorder="1" applyAlignment="1">
      <alignment/>
    </xf>
    <xf numFmtId="37" fontId="6" fillId="0" borderId="24" xfId="44" applyNumberFormat="1" applyFont="1" applyBorder="1" applyAlignment="1">
      <alignment horizontal="center"/>
    </xf>
    <xf numFmtId="37" fontId="6" fillId="0" borderId="16" xfId="44" applyNumberFormat="1" applyFont="1" applyBorder="1" applyAlignment="1">
      <alignment/>
    </xf>
    <xf numFmtId="37" fontId="29" fillId="0" borderId="16" xfId="44" applyNumberFormat="1" applyFont="1" applyBorder="1" applyAlignment="1">
      <alignment/>
    </xf>
    <xf numFmtId="166" fontId="29" fillId="0" borderId="16" xfId="44" applyNumberFormat="1" applyFont="1" applyBorder="1" applyAlignment="1">
      <alignment/>
    </xf>
    <xf numFmtId="166" fontId="29" fillId="0" borderId="26" xfId="44" applyNumberFormat="1" applyFont="1" applyBorder="1" applyAlignment="1">
      <alignment/>
    </xf>
    <xf numFmtId="166" fontId="29" fillId="0" borderId="45" xfId="44" applyNumberFormat="1" applyFont="1" applyBorder="1" applyAlignment="1">
      <alignment/>
    </xf>
    <xf numFmtId="37" fontId="58" fillId="0" borderId="0" xfId="44" applyNumberFormat="1" applyFont="1" applyAlignment="1">
      <alignment/>
    </xf>
    <xf numFmtId="0" fontId="1" fillId="0" borderId="0" xfId="65" applyFill="1">
      <alignment/>
      <protection/>
    </xf>
    <xf numFmtId="0" fontId="5" fillId="0" borderId="0" xfId="64" applyFont="1" applyAlignment="1">
      <alignment horizontal="left"/>
      <protection/>
    </xf>
    <xf numFmtId="0" fontId="5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5" fillId="0" borderId="0" xfId="64" applyFont="1">
      <alignment/>
      <protection/>
    </xf>
    <xf numFmtId="166" fontId="6" fillId="0" borderId="83" xfId="44" applyNumberFormat="1" applyFont="1" applyBorder="1" applyAlignment="1">
      <alignment/>
    </xf>
    <xf numFmtId="166" fontId="6" fillId="0" borderId="47" xfId="44" applyNumberFormat="1" applyFont="1" applyBorder="1" applyAlignment="1">
      <alignment/>
    </xf>
    <xf numFmtId="166" fontId="6" fillId="0" borderId="84" xfId="44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37" fontId="5" fillId="0" borderId="0" xfId="44" applyNumberFormat="1" applyFont="1" applyAlignment="1">
      <alignment/>
    </xf>
    <xf numFmtId="166" fontId="12" fillId="0" borderId="1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wrapText="1"/>
    </xf>
    <xf numFmtId="166" fontId="12" fillId="0" borderId="10" xfId="0" applyNumberFormat="1" applyFont="1" applyBorder="1" applyAlignment="1">
      <alignment horizontal="right" vertical="center"/>
    </xf>
    <xf numFmtId="166" fontId="12" fillId="0" borderId="14" xfId="0" applyNumberFormat="1" applyFont="1" applyBorder="1" applyAlignment="1">
      <alignment horizontal="right" vertical="center"/>
    </xf>
    <xf numFmtId="166" fontId="13" fillId="0" borderId="10" xfId="0" applyNumberFormat="1" applyFont="1" applyBorder="1" applyAlignment="1">
      <alignment horizontal="right" vertical="center"/>
    </xf>
    <xf numFmtId="166" fontId="13" fillId="0" borderId="14" xfId="0" applyNumberFormat="1" applyFont="1" applyBorder="1" applyAlignment="1">
      <alignment horizontal="right" vertical="center"/>
    </xf>
    <xf numFmtId="166" fontId="6" fillId="0" borderId="16" xfId="0" applyNumberFormat="1" applyFont="1" applyFill="1" applyBorder="1" applyAlignment="1">
      <alignment horizontal="right" vertical="center"/>
    </xf>
    <xf numFmtId="166" fontId="6" fillId="0" borderId="13" xfId="0" applyNumberFormat="1" applyFont="1" applyFill="1" applyBorder="1" applyAlignment="1">
      <alignment horizontal="right" vertical="center"/>
    </xf>
    <xf numFmtId="166" fontId="6" fillId="0" borderId="2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59" fillId="0" borderId="0" xfId="64" applyFont="1" applyAlignment="1">
      <alignment/>
      <protection/>
    </xf>
    <xf numFmtId="0" fontId="35" fillId="0" borderId="0" xfId="65" applyFont="1" applyAlignment="1">
      <alignment horizontal="center"/>
      <protection/>
    </xf>
    <xf numFmtId="0" fontId="1" fillId="0" borderId="0" xfId="65" applyAlignment="1">
      <alignment horizontal="center"/>
      <protection/>
    </xf>
    <xf numFmtId="0" fontId="31" fillId="0" borderId="0" xfId="65" applyFont="1" applyAlignment="1">
      <alignment horizontal="center"/>
      <protection/>
    </xf>
    <xf numFmtId="0" fontId="33" fillId="0" borderId="0" xfId="65" applyFont="1" applyFill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37" fontId="6" fillId="20" borderId="40" xfId="44" applyNumberFormat="1" applyFont="1" applyFill="1" applyBorder="1" applyAlignment="1">
      <alignment horizontal="center"/>
    </xf>
    <xf numFmtId="37" fontId="6" fillId="20" borderId="41" xfId="44" applyNumberFormat="1" applyFont="1" applyFill="1" applyBorder="1" applyAlignment="1">
      <alignment horizontal="center"/>
    </xf>
    <xf numFmtId="0" fontId="0" fillId="0" borderId="42" xfId="64" applyBorder="1" applyAlignment="1">
      <alignment/>
      <protection/>
    </xf>
    <xf numFmtId="37" fontId="6" fillId="20" borderId="64" xfId="44" applyNumberFormat="1" applyFont="1" applyFill="1" applyBorder="1" applyAlignment="1">
      <alignment horizontal="center" vertical="top"/>
    </xf>
    <xf numFmtId="37" fontId="6" fillId="20" borderId="70" xfId="44" applyNumberFormat="1" applyFont="1" applyFill="1" applyBorder="1" applyAlignment="1">
      <alignment horizontal="center" vertical="top"/>
    </xf>
    <xf numFmtId="0" fontId="0" fillId="0" borderId="72" xfId="64" applyBorder="1" applyAlignment="1">
      <alignment vertical="top"/>
      <protection/>
    </xf>
    <xf numFmtId="0" fontId="5" fillId="0" borderId="0" xfId="60" applyFont="1" applyAlignment="1">
      <alignment horizontal="left" wrapText="1" indent="6"/>
      <protection/>
    </xf>
    <xf numFmtId="0" fontId="2" fillId="0" borderId="0" xfId="60" applyAlignment="1">
      <alignment wrapText="1"/>
      <protection/>
    </xf>
    <xf numFmtId="0" fontId="8" fillId="0" borderId="0" xfId="0" applyFont="1" applyAlignment="1">
      <alignment horizontal="left" indent="3"/>
    </xf>
    <xf numFmtId="166" fontId="6" fillId="0" borderId="10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6" fillId="0" borderId="16" xfId="0" applyNumberFormat="1" applyFont="1" applyBorder="1" applyAlignment="1">
      <alignment horizontal="right" vertical="center"/>
    </xf>
    <xf numFmtId="166" fontId="6" fillId="17" borderId="12" xfId="0" applyNumberFormat="1" applyFont="1" applyFill="1" applyBorder="1" applyAlignment="1">
      <alignment horizontal="right" vertical="center"/>
    </xf>
    <xf numFmtId="166" fontId="6" fillId="17" borderId="16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/>
    </xf>
    <xf numFmtId="166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166" fontId="13" fillId="0" borderId="10" xfId="0" applyNumberFormat="1" applyFont="1" applyFill="1" applyBorder="1" applyAlignment="1">
      <alignment horizontal="right" vertical="center"/>
    </xf>
    <xf numFmtId="166" fontId="13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0" fontId="12" fillId="0" borderId="45" xfId="0" applyFont="1" applyFill="1" applyBorder="1" applyAlignment="1">
      <alignment wrapText="1"/>
    </xf>
    <xf numFmtId="167" fontId="6" fillId="0" borderId="64" xfId="63" applyNumberFormat="1" applyFont="1" applyFill="1" applyBorder="1" applyAlignment="1">
      <alignment horizontal="center"/>
      <protection/>
    </xf>
    <xf numFmtId="167" fontId="6" fillId="0" borderId="70" xfId="63" applyNumberFormat="1" applyFont="1" applyFill="1" applyBorder="1" applyAlignment="1">
      <alignment horizontal="center"/>
      <protection/>
    </xf>
    <xf numFmtId="167" fontId="6" fillId="0" borderId="72" xfId="63" applyNumberFormat="1" applyFont="1" applyFill="1" applyBorder="1" applyAlignment="1">
      <alignment horizontal="center"/>
      <protection/>
    </xf>
    <xf numFmtId="167" fontId="6" fillId="0" borderId="79" xfId="63" applyNumberFormat="1" applyFont="1" applyFill="1" applyBorder="1" applyAlignment="1">
      <alignment horizontal="center"/>
      <protection/>
    </xf>
    <xf numFmtId="167" fontId="6" fillId="0" borderId="85" xfId="63" applyNumberFormat="1" applyFont="1" applyFill="1" applyBorder="1" applyAlignment="1">
      <alignment horizontal="center"/>
      <protection/>
    </xf>
    <xf numFmtId="167" fontId="6" fillId="0" borderId="86" xfId="63" applyNumberFormat="1" applyFont="1" applyFill="1" applyBorder="1" applyAlignment="1">
      <alignment horizontal="center"/>
      <protection/>
    </xf>
    <xf numFmtId="167" fontId="6" fillId="0" borderId="87" xfId="63" applyNumberFormat="1" applyFont="1" applyFill="1" applyBorder="1" applyAlignment="1">
      <alignment horizontal="center"/>
      <protection/>
    </xf>
    <xf numFmtId="167" fontId="6" fillId="0" borderId="88" xfId="63" applyNumberFormat="1" applyFont="1" applyFill="1" applyBorder="1" applyAlignment="1">
      <alignment horizontal="center"/>
      <protection/>
    </xf>
    <xf numFmtId="167" fontId="6" fillId="0" borderId="25" xfId="63" applyNumberFormat="1" applyFont="1" applyFill="1" applyBorder="1" applyAlignment="1">
      <alignment horizontal="center"/>
      <protection/>
    </xf>
    <xf numFmtId="167" fontId="6" fillId="0" borderId="57" xfId="63" applyNumberFormat="1" applyFont="1" applyFill="1" applyBorder="1" applyAlignment="1">
      <alignment horizontal="center"/>
      <protection/>
    </xf>
    <xf numFmtId="167" fontId="6" fillId="0" borderId="89" xfId="63" applyNumberFormat="1" applyFont="1" applyFill="1" applyBorder="1" applyAlignment="1">
      <alignment horizontal="center"/>
      <protection/>
    </xf>
    <xf numFmtId="167" fontId="6" fillId="0" borderId="63" xfId="63" applyNumberFormat="1" applyFont="1" applyFill="1" applyBorder="1" applyAlignment="1">
      <alignment horizontal="center"/>
      <protection/>
    </xf>
    <xf numFmtId="167" fontId="6" fillId="0" borderId="61" xfId="63" applyNumberFormat="1" applyFont="1" applyFill="1" applyBorder="1" applyAlignment="1">
      <alignment horizontal="center"/>
      <protection/>
    </xf>
    <xf numFmtId="167" fontId="6" fillId="0" borderId="90" xfId="63" applyNumberFormat="1" applyFont="1" applyFill="1" applyBorder="1" applyAlignment="1">
      <alignment horizontal="center"/>
      <protection/>
    </xf>
    <xf numFmtId="3" fontId="6" fillId="0" borderId="79" xfId="63" applyNumberFormat="1" applyFont="1" applyFill="1" applyBorder="1" applyAlignment="1">
      <alignment horizontal="center"/>
      <protection/>
    </xf>
    <xf numFmtId="3" fontId="6" fillId="0" borderId="85" xfId="63" applyNumberFormat="1" applyFont="1" applyFill="1" applyBorder="1" applyAlignment="1">
      <alignment horizontal="center"/>
      <protection/>
    </xf>
    <xf numFmtId="3" fontId="6" fillId="0" borderId="86" xfId="63" applyNumberFormat="1" applyFont="1" applyFill="1" applyBorder="1" applyAlignment="1">
      <alignment horizontal="center"/>
      <protection/>
    </xf>
    <xf numFmtId="3" fontId="6" fillId="0" borderId="25" xfId="63" applyNumberFormat="1" applyFont="1" applyFill="1" applyBorder="1" applyAlignment="1">
      <alignment horizontal="center"/>
      <protection/>
    </xf>
    <xf numFmtId="3" fontId="6" fillId="0" borderId="57" xfId="63" applyNumberFormat="1" applyFont="1" applyFill="1" applyBorder="1" applyAlignment="1">
      <alignment horizontal="center"/>
      <protection/>
    </xf>
    <xf numFmtId="3" fontId="6" fillId="0" borderId="89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13" fillId="0" borderId="50" xfId="63" applyFont="1" applyFill="1" applyBorder="1" applyAlignment="1">
      <alignment horizontal="center"/>
      <protection/>
    </xf>
    <xf numFmtId="0" fontId="13" fillId="0" borderId="91" xfId="63" applyFont="1" applyFill="1" applyBorder="1" applyAlignment="1">
      <alignment horizontal="center"/>
      <protection/>
    </xf>
    <xf numFmtId="0" fontId="13" fillId="0" borderId="67" xfId="63" applyFont="1" applyFill="1" applyBorder="1" applyAlignment="1">
      <alignment horizontal="center"/>
      <protection/>
    </xf>
    <xf numFmtId="0" fontId="6" fillId="0" borderId="64" xfId="62" applyFont="1" applyFill="1" applyBorder="1" applyAlignment="1">
      <alignment horizontal="center"/>
      <protection/>
    </xf>
    <xf numFmtId="0" fontId="6" fillId="0" borderId="72" xfId="62" applyFont="1" applyFill="1" applyBorder="1" applyAlignment="1">
      <alignment horizontal="center"/>
      <protection/>
    </xf>
    <xf numFmtId="9" fontId="19" fillId="0" borderId="0" xfId="62" applyNumberFormat="1" applyFont="1" applyFill="1" applyBorder="1" applyAlignment="1">
      <alignment horizontal="center"/>
      <protection/>
    </xf>
    <xf numFmtId="9" fontId="9" fillId="0" borderId="0" xfId="62" applyNumberFormat="1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/>
      <protection/>
    </xf>
    <xf numFmtId="3" fontId="9" fillId="0" borderId="0" xfId="62" applyNumberFormat="1" applyFont="1" applyFill="1" applyBorder="1" applyAlignment="1">
      <alignment horizontal="center"/>
      <protection/>
    </xf>
    <xf numFmtId="0" fontId="9" fillId="0" borderId="64" xfId="62" applyFont="1" applyFill="1" applyBorder="1" applyAlignment="1">
      <alignment horizontal="center" wrapText="1"/>
      <protection/>
    </xf>
    <xf numFmtId="0" fontId="0" fillId="0" borderId="70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9" fillId="0" borderId="64" xfId="62" applyFont="1" applyFill="1" applyBorder="1" applyAlignment="1">
      <alignment horizontal="center"/>
      <protection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19" fillId="0" borderId="0" xfId="62" applyFont="1" applyFill="1" applyAlignment="1">
      <alignment horizontal="center"/>
      <protection/>
    </xf>
    <xf numFmtId="0" fontId="9" fillId="0" borderId="74" xfId="62" applyFont="1" applyFill="1" applyBorder="1" applyAlignment="1">
      <alignment horizontal="center"/>
      <protection/>
    </xf>
    <xf numFmtId="0" fontId="9" fillId="0" borderId="92" xfId="62" applyFont="1" applyFill="1" applyBorder="1" applyAlignment="1">
      <alignment horizontal="center"/>
      <protection/>
    </xf>
    <xf numFmtId="0" fontId="9" fillId="0" borderId="72" xfId="62" applyFont="1" applyFill="1" applyBorder="1" applyAlignment="1">
      <alignment horizontal="center"/>
      <protection/>
    </xf>
    <xf numFmtId="0" fontId="9" fillId="0" borderId="70" xfId="62" applyFont="1" applyFill="1" applyBorder="1" applyAlignment="1">
      <alignment horizontal="center"/>
      <protection/>
    </xf>
    <xf numFmtId="0" fontId="37" fillId="0" borderId="0" xfId="62" applyFont="1" applyFill="1" applyAlignment="1">
      <alignment horizontal="center"/>
      <protection/>
    </xf>
    <xf numFmtId="0" fontId="7" fillId="0" borderId="64" xfId="62" applyFont="1" applyFill="1" applyBorder="1" applyAlignment="1">
      <alignment horizontal="center"/>
      <protection/>
    </xf>
    <xf numFmtId="0" fontId="7" fillId="0" borderId="72" xfId="62" applyFont="1" applyFill="1" applyBorder="1" applyAlignment="1">
      <alignment horizontal="center"/>
      <protection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38" fillId="0" borderId="64" xfId="62" applyFont="1" applyFill="1" applyBorder="1" applyAlignment="1">
      <alignment horizontal="center"/>
      <protection/>
    </xf>
    <xf numFmtId="0" fontId="38" fillId="0" borderId="72" xfId="62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pendix A" xfId="44"/>
    <cellStyle name="Comma_Base Mode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ppendix A" xfId="59"/>
    <cellStyle name="Normal_Base Model" xfId="60"/>
    <cellStyle name="Normal_Book1" xfId="61"/>
    <cellStyle name="Normal_BUDGET MODEL REVIEW SEPT 2005" xfId="62"/>
    <cellStyle name="Normal_Corporate Priority Matrix" xfId="63"/>
    <cellStyle name="Normal_MTFS and Swingometer" xfId="64"/>
    <cellStyle name="Normal_Report Covers" xfId="65"/>
    <cellStyle name="Normal_Summary of Earmarked Reserve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152400</xdr:rowOff>
    </xdr:from>
    <xdr:to>
      <xdr:col>7</xdr:col>
      <xdr:colOff>428625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52425"/>
          <a:ext cx="3695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152400</xdr:rowOff>
    </xdr:from>
    <xdr:to>
      <xdr:col>7</xdr:col>
      <xdr:colOff>428625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52425"/>
          <a:ext cx="3695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66675</xdr:rowOff>
    </xdr:from>
    <xdr:to>
      <xdr:col>4</xdr:col>
      <xdr:colOff>285750</xdr:colOff>
      <xdr:row>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66675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34</xdr:row>
      <xdr:rowOff>28575</xdr:rowOff>
    </xdr:from>
    <xdr:to>
      <xdr:col>5</xdr:col>
      <xdr:colOff>9525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806767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47625</xdr:rowOff>
    </xdr:from>
    <xdr:to>
      <xdr:col>5</xdr:col>
      <xdr:colOff>295275</xdr:colOff>
      <xdr:row>36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80867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95250</xdr:rowOff>
    </xdr:from>
    <xdr:to>
      <xdr:col>5</xdr:col>
      <xdr:colOff>495300</xdr:colOff>
      <xdr:row>39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91154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9525</xdr:rowOff>
    </xdr:from>
    <xdr:to>
      <xdr:col>5</xdr:col>
      <xdr:colOff>114300</xdr:colOff>
      <xdr:row>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114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</xdr:col>
      <xdr:colOff>447675</xdr:colOff>
      <xdr:row>5</xdr:row>
      <xdr:rowOff>9525</xdr:rowOff>
    </xdr:from>
    <xdr:to>
      <xdr:col>6</xdr:col>
      <xdr:colOff>180975</xdr:colOff>
      <xdr:row>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114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3</xdr:col>
      <xdr:colOff>409575</xdr:colOff>
      <xdr:row>5</xdr:row>
      <xdr:rowOff>9525</xdr:rowOff>
    </xdr:from>
    <xdr:to>
      <xdr:col>4</xdr:col>
      <xdr:colOff>142875</xdr:colOff>
      <xdr:row>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114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6</xdr:col>
      <xdr:colOff>381000</xdr:colOff>
      <xdr:row>5</xdr:row>
      <xdr:rowOff>9525</xdr:rowOff>
    </xdr:from>
    <xdr:to>
      <xdr:col>7</xdr:col>
      <xdr:colOff>238125</xdr:colOff>
      <xdr:row>6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2</xdr:col>
      <xdr:colOff>390525</xdr:colOff>
      <xdr:row>5</xdr:row>
      <xdr:rowOff>9525</xdr:rowOff>
    </xdr:from>
    <xdr:to>
      <xdr:col>3</xdr:col>
      <xdr:colOff>247650</xdr:colOff>
      <xdr:row>6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8</xdr:col>
      <xdr:colOff>381000</xdr:colOff>
      <xdr:row>5</xdr:row>
      <xdr:rowOff>9525</xdr:rowOff>
    </xdr:from>
    <xdr:to>
      <xdr:col>9</xdr:col>
      <xdr:colOff>238125</xdr:colOff>
      <xdr:row>6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8</xdr:col>
      <xdr:colOff>238125</xdr:colOff>
      <xdr:row>6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1</xdr:col>
      <xdr:colOff>381000</xdr:colOff>
      <xdr:row>5</xdr:row>
      <xdr:rowOff>9525</xdr:rowOff>
    </xdr:from>
    <xdr:to>
      <xdr:col>2</xdr:col>
      <xdr:colOff>238125</xdr:colOff>
      <xdr:row>6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0</xdr:col>
      <xdr:colOff>381000</xdr:colOff>
      <xdr:row>5</xdr:row>
      <xdr:rowOff>9525</xdr:rowOff>
    </xdr:from>
    <xdr:to>
      <xdr:col>1</xdr:col>
      <xdr:colOff>238125</xdr:colOff>
      <xdr:row>6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114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7-08\Budget%20Book\Summary%20Budget%20Book\Int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Budget%20Book\Detailed%20Budget%20Book%201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Budget%20Book\Summary%20Budget%20Book\Corporate%20Priority%20Matrix%20Council%2025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Reserves\Summary%20of%20Earmarked%20Reser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Budget Summary (2)"/>
      <sheetName val="Timeline (2)"/>
      <sheetName val="Timeline"/>
      <sheetName val="Action Required"/>
      <sheetName val="Original Budget Summary"/>
      <sheetName val="Variances"/>
      <sheetName val="Sheet1"/>
      <sheetName val="Global Summary"/>
      <sheetName val="BVACOP Services"/>
      <sheetName val="Detailed Services"/>
      <sheetName val="Movement on Reserves"/>
      <sheetName val="Revised Budget Summary"/>
      <sheetName val="Revised Budget Reconciliation"/>
      <sheetName val="Salaries"/>
      <sheetName val="MTFS Approved Mar 2009"/>
      <sheetName val="Reconciliation Notes"/>
      <sheetName val="Swingometer"/>
      <sheetName val="Index Detail"/>
      <sheetName val="Income &amp; Exp Summary"/>
      <sheetName val="Support Services"/>
      <sheetName val="Reconciliation BVACOP"/>
      <sheetName val="201011 Org Budget"/>
      <sheetName val="200910 Rev Budget"/>
      <sheetName val="Revised Analysis 0910"/>
      <sheetName val="200910 Org Budget"/>
      <sheetName val="Org 1011 v Org 0910"/>
      <sheetName val="Rev 0910 v Org 0910"/>
      <sheetName val="Rev 0910 v Org 0910 (2)"/>
      <sheetName val="Summary By Account Code"/>
      <sheetName val="Account Code Checker"/>
      <sheetName val="Info for Service Heads"/>
      <sheetName val="Key Statistics"/>
      <sheetName val="Income Split Org 1011"/>
      <sheetName val="Income Split Rev 0910"/>
      <sheetName val="Income Split Org 0910"/>
      <sheetName val="Info for CT Leaflet"/>
      <sheetName val="Insert Sheets Detail Book"/>
      <sheetName val="Service Classification"/>
      <sheetName val="Cost Centres"/>
      <sheetName val="Subjectives"/>
      <sheetName val="Account Codes"/>
      <sheetName val="Sub Analysis"/>
    </sheetNames>
    <sheetDataSet>
      <sheetData sheetId="8">
        <row r="197">
          <cell r="C197">
            <v>3399351</v>
          </cell>
          <cell r="D197">
            <v>3000207</v>
          </cell>
        </row>
        <row r="494">
          <cell r="C494">
            <v>4051425</v>
          </cell>
          <cell r="D494">
            <v>4317410</v>
          </cell>
        </row>
        <row r="703">
          <cell r="C703">
            <v>-830302</v>
          </cell>
          <cell r="D703">
            <v>744220</v>
          </cell>
        </row>
        <row r="788">
          <cell r="C788">
            <v>490755</v>
          </cell>
          <cell r="D788">
            <v>661628</v>
          </cell>
        </row>
        <row r="945">
          <cell r="C945">
            <v>2118508</v>
          </cell>
          <cell r="D945">
            <v>1349531</v>
          </cell>
        </row>
        <row r="976">
          <cell r="C976">
            <v>1826276</v>
          </cell>
          <cell r="D976">
            <v>2456780</v>
          </cell>
        </row>
        <row r="1068">
          <cell r="C1068">
            <v>1909627</v>
          </cell>
          <cell r="D1068">
            <v>1851016</v>
          </cell>
        </row>
        <row r="1164">
          <cell r="C1164">
            <v>-474597</v>
          </cell>
          <cell r="D1164">
            <v>-401616</v>
          </cell>
        </row>
        <row r="1178">
          <cell r="C1178">
            <v>-1562330</v>
          </cell>
          <cell r="D1178">
            <v>-1826499</v>
          </cell>
        </row>
        <row r="1182">
          <cell r="C1182">
            <v>-814967</v>
          </cell>
          <cell r="D1182">
            <v>257579</v>
          </cell>
        </row>
        <row r="1190">
          <cell r="C1190">
            <v>-559057</v>
          </cell>
          <cell r="D1190">
            <v>433812</v>
          </cell>
        </row>
        <row r="1235">
          <cell r="D1235">
            <v>1084670</v>
          </cell>
        </row>
      </sheetData>
      <sheetData sheetId="9">
        <row r="2985">
          <cell r="E2985">
            <v>8000</v>
          </cell>
          <cell r="F2985">
            <v>8000</v>
          </cell>
          <cell r="H2985">
            <v>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Priorities"/>
      <sheetName val="GF Reconciliation"/>
      <sheetName val="HRA Reconciliation"/>
      <sheetName val="Cap Prog - Detail"/>
    </sheetNames>
    <sheetDataSet>
      <sheetData sheetId="1">
        <row r="10">
          <cell r="F10">
            <v>3064000</v>
          </cell>
        </row>
        <row r="12">
          <cell r="F12">
            <v>7022100</v>
          </cell>
        </row>
        <row r="14">
          <cell r="F14">
            <v>4123220</v>
          </cell>
        </row>
        <row r="16">
          <cell r="F16">
            <v>2282060</v>
          </cell>
        </row>
        <row r="20">
          <cell r="F20">
            <v>2484390</v>
          </cell>
        </row>
        <row r="26">
          <cell r="F26">
            <v>2828990</v>
          </cell>
        </row>
        <row r="30">
          <cell r="F30">
            <v>413390</v>
          </cell>
        </row>
        <row r="50">
          <cell r="F50">
            <v>937500</v>
          </cell>
        </row>
        <row r="57">
          <cell r="F57">
            <v>359640</v>
          </cell>
        </row>
      </sheetData>
      <sheetData sheetId="2">
        <row r="48">
          <cell r="F48">
            <v>6330790</v>
          </cell>
        </row>
        <row r="50">
          <cell r="F50">
            <v>2175100</v>
          </cell>
        </row>
      </sheetData>
      <sheetData sheetId="3">
        <row r="108">
          <cell r="H108">
            <v>9386</v>
          </cell>
          <cell r="I108">
            <v>753</v>
          </cell>
          <cell r="J108">
            <v>104</v>
          </cell>
          <cell r="K108">
            <v>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0910"/>
    </sheetNames>
    <sheetDataSet>
      <sheetData sheetId="1">
        <row r="12">
          <cell r="C12">
            <v>35</v>
          </cell>
          <cell r="E12">
            <v>30</v>
          </cell>
          <cell r="F12">
            <v>5</v>
          </cell>
          <cell r="G12">
            <v>17</v>
          </cell>
          <cell r="K12">
            <v>11</v>
          </cell>
          <cell r="L12">
            <v>235</v>
          </cell>
          <cell r="P12">
            <v>3186</v>
          </cell>
          <cell r="Q12">
            <v>17</v>
          </cell>
          <cell r="S12">
            <v>225</v>
          </cell>
          <cell r="T12">
            <v>212</v>
          </cell>
          <cell r="U12">
            <v>13</v>
          </cell>
          <cell r="W12">
            <v>45</v>
          </cell>
          <cell r="X12">
            <v>20</v>
          </cell>
          <cell r="AA12">
            <v>105</v>
          </cell>
          <cell r="AB12">
            <v>0</v>
          </cell>
        </row>
        <row r="30">
          <cell r="C30">
            <v>35</v>
          </cell>
          <cell r="E30">
            <v>30</v>
          </cell>
          <cell r="F30">
            <v>5</v>
          </cell>
          <cell r="G30">
            <v>17</v>
          </cell>
          <cell r="K30">
            <v>11</v>
          </cell>
          <cell r="L30">
            <v>235</v>
          </cell>
          <cell r="P30">
            <v>3240</v>
          </cell>
          <cell r="Q30">
            <v>17</v>
          </cell>
          <cell r="S30">
            <v>162</v>
          </cell>
          <cell r="T30">
            <v>289</v>
          </cell>
          <cell r="U30">
            <v>13</v>
          </cell>
          <cell r="W30">
            <v>45</v>
          </cell>
          <cell r="X30">
            <v>20</v>
          </cell>
          <cell r="AA30">
            <v>50</v>
          </cell>
          <cell r="AB30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1" sqref="B1"/>
    </sheetView>
  </sheetViews>
  <sheetFormatPr defaultColWidth="8.00390625" defaultRowHeight="13.5"/>
  <cols>
    <col min="1" max="16384" width="8.00390625" style="477" customWidth="1"/>
  </cols>
  <sheetData>
    <row r="1" ht="15.75">
      <c r="I1" s="478"/>
    </row>
    <row r="13" spans="1:9" ht="26.25">
      <c r="A13" s="628" t="s">
        <v>138</v>
      </c>
      <c r="B13" s="628"/>
      <c r="C13" s="628"/>
      <c r="D13" s="628"/>
      <c r="E13" s="628"/>
      <c r="F13" s="628"/>
      <c r="G13" s="628"/>
      <c r="H13" s="628"/>
      <c r="I13" s="628"/>
    </row>
    <row r="14" ht="23.25">
      <c r="A14" s="479"/>
    </row>
    <row r="15" spans="1:9" s="604" customFormat="1" ht="23.25">
      <c r="A15" s="629" t="s">
        <v>0</v>
      </c>
      <c r="B15" s="629"/>
      <c r="C15" s="629"/>
      <c r="D15" s="629"/>
      <c r="E15" s="629"/>
      <c r="F15" s="629"/>
      <c r="G15" s="629"/>
      <c r="H15" s="629"/>
      <c r="I15" s="629"/>
    </row>
    <row r="16" spans="1:9" ht="23.25">
      <c r="A16" s="630" t="s">
        <v>1</v>
      </c>
      <c r="B16" s="630"/>
      <c r="C16" s="630"/>
      <c r="D16" s="630"/>
      <c r="E16" s="630"/>
      <c r="F16" s="630"/>
      <c r="G16" s="630"/>
      <c r="H16" s="630"/>
      <c r="I16" s="630"/>
    </row>
    <row r="17" ht="23.25">
      <c r="A17" s="479"/>
    </row>
    <row r="18" ht="23.25">
      <c r="A18" s="479"/>
    </row>
    <row r="19" spans="1:9" ht="20.25">
      <c r="A19" s="626" t="s">
        <v>134</v>
      </c>
      <c r="B19" s="626"/>
      <c r="C19" s="626"/>
      <c r="D19" s="626"/>
      <c r="E19" s="626"/>
      <c r="F19" s="626"/>
      <c r="G19" s="626"/>
      <c r="H19" s="626"/>
      <c r="I19" s="626"/>
    </row>
    <row r="20" spans="1:9" ht="20.25">
      <c r="A20" s="626" t="s">
        <v>135</v>
      </c>
      <c r="B20" s="627"/>
      <c r="C20" s="626"/>
      <c r="D20" s="626"/>
      <c r="E20" s="626"/>
      <c r="F20" s="626"/>
      <c r="G20" s="626"/>
      <c r="H20" s="626"/>
      <c r="I20" s="626"/>
    </row>
    <row r="21" spans="1:9" ht="20.25">
      <c r="A21" s="626" t="s">
        <v>136</v>
      </c>
      <c r="B21" s="627"/>
      <c r="C21" s="626"/>
      <c r="D21" s="626"/>
      <c r="E21" s="626"/>
      <c r="F21" s="626"/>
      <c r="G21" s="626"/>
      <c r="H21" s="626"/>
      <c r="I21" s="626"/>
    </row>
    <row r="22" spans="1:9" ht="20.25">
      <c r="A22" s="626" t="s">
        <v>137</v>
      </c>
      <c r="B22" s="627"/>
      <c r="C22" s="626"/>
      <c r="D22" s="626"/>
      <c r="E22" s="626"/>
      <c r="F22" s="626"/>
      <c r="G22" s="626"/>
      <c r="H22" s="626"/>
      <c r="I22" s="626"/>
    </row>
    <row r="23" spans="1:9" ht="20.25">
      <c r="A23" s="626"/>
      <c r="B23" s="626"/>
      <c r="C23" s="626"/>
      <c r="D23" s="626"/>
      <c r="E23" s="626"/>
      <c r="F23" s="626"/>
      <c r="G23" s="626"/>
      <c r="H23" s="626"/>
      <c r="I23" s="626"/>
    </row>
  </sheetData>
  <mergeCells count="8">
    <mergeCell ref="A19:I19"/>
    <mergeCell ref="A21:I21"/>
    <mergeCell ref="A23:I23"/>
    <mergeCell ref="A13:I13"/>
    <mergeCell ref="A15:I15"/>
    <mergeCell ref="A16:I16"/>
    <mergeCell ref="A20:I20"/>
    <mergeCell ref="A22:I22"/>
  </mergeCells>
  <printOptions horizontalCentered="1"/>
  <pageMargins left="0.7480314960629921" right="0.7480314960629921" top="0.5905511811023623" bottom="0.984251968503937" header="0.5118110236220472" footer="0.3937007874015748"/>
  <pageSetup firstPageNumber="1" useFirstPageNumber="1" horizontalDpi="600" verticalDpi="600" orientation="portrait" paperSize="9" r:id="rId2"/>
  <headerFooter alignWithMargins="0">
    <oddHeader>&amp;R&amp;"Arial,Bold"&amp;12APPENDIX A</oddHeader>
    <oddFooter>&amp;C&amp;"Arial,Regular"&amp;12&amp;P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6" sqref="A16:I16"/>
    </sheetView>
  </sheetViews>
  <sheetFormatPr defaultColWidth="8.00390625" defaultRowHeight="13.5"/>
  <cols>
    <col min="1" max="16384" width="8.00390625" style="477" customWidth="1"/>
  </cols>
  <sheetData>
    <row r="1" ht="15.75">
      <c r="I1" s="478"/>
    </row>
    <row r="13" spans="1:9" ht="26.25">
      <c r="A13" s="628" t="s">
        <v>138</v>
      </c>
      <c r="B13" s="628"/>
      <c r="C13" s="628"/>
      <c r="D13" s="628"/>
      <c r="E13" s="628"/>
      <c r="F13" s="628"/>
      <c r="G13" s="628"/>
      <c r="H13" s="628"/>
      <c r="I13" s="628"/>
    </row>
    <row r="14" ht="23.25">
      <c r="A14" s="479"/>
    </row>
    <row r="15" spans="1:9" ht="23.25">
      <c r="A15" s="629" t="s">
        <v>139</v>
      </c>
      <c r="B15" s="629"/>
      <c r="C15" s="629"/>
      <c r="D15" s="629"/>
      <c r="E15" s="629"/>
      <c r="F15" s="629"/>
      <c r="G15" s="629"/>
      <c r="H15" s="629"/>
      <c r="I15" s="629"/>
    </row>
    <row r="16" spans="1:9" ht="23.25">
      <c r="A16" s="630"/>
      <c r="B16" s="630"/>
      <c r="C16" s="630"/>
      <c r="D16" s="630"/>
      <c r="E16" s="630"/>
      <c r="F16" s="630"/>
      <c r="G16" s="630"/>
      <c r="H16" s="630"/>
      <c r="I16" s="630"/>
    </row>
    <row r="17" ht="23.25">
      <c r="A17" s="479"/>
    </row>
    <row r="18" ht="23.25">
      <c r="A18" s="479"/>
    </row>
    <row r="19" spans="1:9" ht="20.25">
      <c r="A19" s="631" t="s">
        <v>140</v>
      </c>
      <c r="B19" s="631"/>
      <c r="C19" s="631"/>
      <c r="D19" s="631"/>
      <c r="E19" s="631"/>
      <c r="F19" s="631"/>
      <c r="G19" s="631"/>
      <c r="H19" s="631"/>
      <c r="I19" s="631"/>
    </row>
    <row r="20" spans="1:9" ht="20.25">
      <c r="A20" s="626"/>
      <c r="B20" s="626"/>
      <c r="C20" s="626"/>
      <c r="D20" s="626"/>
      <c r="E20" s="626"/>
      <c r="F20" s="626"/>
      <c r="G20" s="626"/>
      <c r="H20" s="626"/>
      <c r="I20" s="626"/>
    </row>
  </sheetData>
  <mergeCells count="5">
    <mergeCell ref="A19:I19"/>
    <mergeCell ref="A20:I20"/>
    <mergeCell ref="A13:I13"/>
    <mergeCell ref="A15:I15"/>
    <mergeCell ref="A16:I16"/>
  </mergeCells>
  <printOptions horizontalCentered="1"/>
  <pageMargins left="0.7480314960629921" right="0.7480314960629921" top="0.5905511811023623" bottom="0.984251968503937" header="0.5118110236220472" footer="0.3937007874015748"/>
  <pageSetup firstPageNumber="2" useFirstPageNumber="1" horizontalDpi="600" verticalDpi="600" orientation="portrait" paperSize="9" r:id="rId2"/>
  <headerFooter alignWithMargins="0">
    <oddFooter>&amp;C&amp;"Arial,Regular"&amp;12&amp;P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="115" zoomScaleNormal="75" zoomScaleSheetLayoutView="115" workbookViewId="0" topLeftCell="A86">
      <selection activeCell="B107" sqref="B107"/>
    </sheetView>
  </sheetViews>
  <sheetFormatPr defaultColWidth="9.00390625" defaultRowHeight="13.5" outlineLevelRow="2"/>
  <cols>
    <col min="1" max="1" width="4.625" style="386" customWidth="1"/>
    <col min="2" max="2" width="30.375" style="387" customWidth="1"/>
    <col min="3" max="3" width="10.375" style="387" customWidth="1"/>
    <col min="4" max="4" width="10.50390625" style="387" customWidth="1"/>
    <col min="5" max="5" width="10.375" style="386" customWidth="1"/>
    <col min="6" max="6" width="10.125" style="386" customWidth="1"/>
    <col min="7" max="7" width="10.75390625" style="386" customWidth="1"/>
    <col min="8" max="8" width="12.00390625" style="386" bestFit="1" customWidth="1"/>
    <col min="9" max="16384" width="8.00390625" style="386" customWidth="1"/>
  </cols>
  <sheetData>
    <row r="1" spans="1:9" s="327" customFormat="1" ht="27.75">
      <c r="A1" s="391"/>
      <c r="B1" s="391"/>
      <c r="C1" s="391"/>
      <c r="D1" s="391"/>
      <c r="E1" s="391"/>
      <c r="F1" s="391"/>
      <c r="G1" s="547"/>
      <c r="H1" s="398"/>
      <c r="I1" s="328"/>
    </row>
    <row r="2" spans="1:8" s="327" customFormat="1" ht="15">
      <c r="A2" s="391"/>
      <c r="B2" s="391"/>
      <c r="C2" s="391"/>
      <c r="D2" s="391"/>
      <c r="E2" s="391"/>
      <c r="F2" s="391"/>
      <c r="G2" s="391"/>
      <c r="H2" s="391"/>
    </row>
    <row r="3" spans="1:8" s="327" customFormat="1" ht="15">
      <c r="A3" s="391"/>
      <c r="B3" s="391"/>
      <c r="C3" s="391"/>
      <c r="D3" s="391"/>
      <c r="E3" s="391"/>
      <c r="F3" s="391"/>
      <c r="G3" s="391"/>
      <c r="H3" s="391"/>
    </row>
    <row r="4" spans="1:8" s="327" customFormat="1" ht="15.75" thickBot="1">
      <c r="A4" s="399"/>
      <c r="B4" s="399"/>
      <c r="C4" s="399"/>
      <c r="D4" s="399"/>
      <c r="E4" s="399"/>
      <c r="F4" s="399"/>
      <c r="G4" s="399"/>
      <c r="H4" s="399"/>
    </row>
    <row r="5" spans="1:8" s="329" customFormat="1" ht="18.75" customHeight="1" thickBot="1">
      <c r="A5" s="635" t="s">
        <v>602</v>
      </c>
      <c r="B5" s="636"/>
      <c r="C5" s="636"/>
      <c r="D5" s="636"/>
      <c r="E5" s="636"/>
      <c r="F5" s="636"/>
      <c r="G5" s="636"/>
      <c r="H5" s="637"/>
    </row>
    <row r="6" spans="1:8" s="329" customFormat="1" ht="0.75" customHeight="1" hidden="1">
      <c r="A6" s="330"/>
      <c r="B6" s="331"/>
      <c r="C6" s="332"/>
      <c r="D6" s="333"/>
      <c r="E6" s="333"/>
      <c r="F6" s="333"/>
      <c r="G6" s="510"/>
      <c r="H6" s="334"/>
    </row>
    <row r="7" spans="1:8" s="329" customFormat="1" ht="15.75">
      <c r="A7" s="335" t="s">
        <v>439</v>
      </c>
      <c r="B7" s="548"/>
      <c r="C7" s="549" t="s">
        <v>424</v>
      </c>
      <c r="D7" s="336"/>
      <c r="E7" s="337" t="s">
        <v>440</v>
      </c>
      <c r="F7" s="337" t="s">
        <v>441</v>
      </c>
      <c r="G7" s="550" t="s">
        <v>442</v>
      </c>
      <c r="H7" s="551" t="s">
        <v>591</v>
      </c>
    </row>
    <row r="8" spans="1:8" s="329" customFormat="1" ht="15.75">
      <c r="A8" s="339" t="s">
        <v>333</v>
      </c>
      <c r="B8" s="340"/>
      <c r="C8" s="341" t="s">
        <v>213</v>
      </c>
      <c r="D8" s="342" t="s">
        <v>443</v>
      </c>
      <c r="E8" s="342" t="s">
        <v>603</v>
      </c>
      <c r="F8" s="341" t="s">
        <v>604</v>
      </c>
      <c r="G8" s="346" t="s">
        <v>604</v>
      </c>
      <c r="H8" s="552" t="s">
        <v>604</v>
      </c>
    </row>
    <row r="9" spans="1:8" s="329" customFormat="1" ht="15.75">
      <c r="A9" s="344"/>
      <c r="B9" s="345"/>
      <c r="C9" s="341" t="s">
        <v>444</v>
      </c>
      <c r="D9" s="346" t="s">
        <v>444</v>
      </c>
      <c r="E9" s="341" t="s">
        <v>444</v>
      </c>
      <c r="F9" s="341" t="s">
        <v>444</v>
      </c>
      <c r="G9" s="346" t="s">
        <v>444</v>
      </c>
      <c r="H9" s="382" t="s">
        <v>444</v>
      </c>
    </row>
    <row r="10" spans="1:8" s="329" customFormat="1" ht="15.75" hidden="1" outlineLevel="1">
      <c r="A10" s="347">
        <v>1</v>
      </c>
      <c r="B10" s="348" t="s">
        <v>445</v>
      </c>
      <c r="C10" s="349"/>
      <c r="D10" s="349"/>
      <c r="E10" s="349"/>
      <c r="F10" s="349"/>
      <c r="G10" s="553"/>
      <c r="H10" s="393"/>
    </row>
    <row r="11" spans="1:8" s="329" customFormat="1" ht="5.25" customHeight="1" hidden="1" outlineLevel="1">
      <c r="A11" s="350"/>
      <c r="B11" s="348"/>
      <c r="C11" s="349"/>
      <c r="D11" s="349"/>
      <c r="E11" s="349"/>
      <c r="F11" s="349"/>
      <c r="G11" s="553"/>
      <c r="H11" s="393"/>
    </row>
    <row r="12" spans="1:8" s="329" customFormat="1" ht="15.75" hidden="1" outlineLevel="1">
      <c r="A12" s="350"/>
      <c r="B12" s="351" t="s">
        <v>446</v>
      </c>
      <c r="C12" s="349"/>
      <c r="D12" s="349"/>
      <c r="E12" s="349"/>
      <c r="F12" s="349"/>
      <c r="G12" s="553"/>
      <c r="H12" s="393"/>
    </row>
    <row r="13" spans="1:8" s="329" customFormat="1" ht="15.75" hidden="1" outlineLevel="1">
      <c r="A13" s="350"/>
      <c r="B13" s="351" t="s">
        <v>447</v>
      </c>
      <c r="C13" s="349">
        <v>12939</v>
      </c>
      <c r="D13" s="349">
        <f>C37</f>
        <v>13385</v>
      </c>
      <c r="E13" s="349">
        <v>13650</v>
      </c>
      <c r="F13" s="349">
        <f>E37</f>
        <v>13650</v>
      </c>
      <c r="G13" s="553">
        <f>F37</f>
        <v>14180</v>
      </c>
      <c r="H13" s="393">
        <f>G37</f>
        <v>14536</v>
      </c>
    </row>
    <row r="14" spans="1:8" s="329" customFormat="1" ht="4.5" customHeight="1" hidden="1" outlineLevel="1">
      <c r="A14" s="350"/>
      <c r="B14" s="348"/>
      <c r="C14" s="349"/>
      <c r="D14" s="349"/>
      <c r="E14" s="349"/>
      <c r="F14" s="349"/>
      <c r="G14" s="553"/>
      <c r="H14" s="393"/>
    </row>
    <row r="15" spans="1:8" s="329" customFormat="1" ht="15.75" hidden="1" outlineLevel="1">
      <c r="A15" s="350"/>
      <c r="B15" s="351" t="s">
        <v>448</v>
      </c>
      <c r="C15" s="352">
        <f>SUM(C16:C34)</f>
        <v>0</v>
      </c>
      <c r="D15" s="352">
        <f>SUM(D16:D34)</f>
        <v>0</v>
      </c>
      <c r="E15" s="352">
        <v>0</v>
      </c>
      <c r="F15" s="352">
        <f>SUM(F16:F34)</f>
        <v>530</v>
      </c>
      <c r="G15" s="554">
        <f>SUM(G16:G34)</f>
        <v>517</v>
      </c>
      <c r="H15" s="394">
        <v>615</v>
      </c>
    </row>
    <row r="16" spans="1:8" s="357" customFormat="1" ht="15" hidden="1" outlineLevel="2">
      <c r="A16" s="353"/>
      <c r="B16" s="354" t="s">
        <v>449</v>
      </c>
      <c r="C16" s="355"/>
      <c r="D16" s="355"/>
      <c r="E16" s="356"/>
      <c r="F16" s="355">
        <f>14000*0.01</f>
        <v>140</v>
      </c>
      <c r="G16" s="555">
        <f>14000*0.01</f>
        <v>140</v>
      </c>
      <c r="H16" s="556">
        <v>140</v>
      </c>
    </row>
    <row r="17" spans="1:8" s="357" customFormat="1" ht="15" hidden="1" outlineLevel="2">
      <c r="A17" s="353"/>
      <c r="B17" s="354" t="s">
        <v>562</v>
      </c>
      <c r="C17" s="355"/>
      <c r="D17" s="355"/>
      <c r="E17" s="355"/>
      <c r="F17" s="355">
        <v>177</v>
      </c>
      <c r="G17" s="555">
        <v>180</v>
      </c>
      <c r="H17" s="556">
        <v>180</v>
      </c>
    </row>
    <row r="18" spans="1:8" s="357" customFormat="1" ht="15" hidden="1" outlineLevel="2">
      <c r="A18" s="353"/>
      <c r="B18" s="354" t="s">
        <v>563</v>
      </c>
      <c r="C18" s="355"/>
      <c r="D18" s="355"/>
      <c r="E18" s="355"/>
      <c r="F18" s="355">
        <v>0</v>
      </c>
      <c r="G18" s="555">
        <v>73</v>
      </c>
      <c r="H18" s="556">
        <v>73</v>
      </c>
    </row>
    <row r="19" spans="1:8" s="357" customFormat="1" ht="15" hidden="1" outlineLevel="2">
      <c r="A19" s="353"/>
      <c r="B19" s="354"/>
      <c r="C19" s="355"/>
      <c r="D19" s="355"/>
      <c r="E19" s="355"/>
      <c r="F19" s="355"/>
      <c r="G19" s="555"/>
      <c r="H19" s="556"/>
    </row>
    <row r="20" spans="1:8" s="357" customFormat="1" ht="15" hidden="1" outlineLevel="2">
      <c r="A20" s="353"/>
      <c r="B20" s="354" t="s">
        <v>556</v>
      </c>
      <c r="C20" s="355"/>
      <c r="D20" s="355"/>
      <c r="E20" s="355"/>
      <c r="F20" s="355">
        <v>228</v>
      </c>
      <c r="G20" s="555">
        <v>229</v>
      </c>
      <c r="H20" s="556">
        <v>229</v>
      </c>
    </row>
    <row r="21" spans="1:8" s="357" customFormat="1" ht="15" hidden="1" outlineLevel="2">
      <c r="A21" s="353"/>
      <c r="B21" s="354"/>
      <c r="C21" s="355"/>
      <c r="D21" s="355"/>
      <c r="E21" s="355"/>
      <c r="F21" s="355"/>
      <c r="G21" s="555"/>
      <c r="H21" s="556"/>
    </row>
    <row r="22" spans="1:8" s="357" customFormat="1" ht="15" hidden="1" outlineLevel="2">
      <c r="A22" s="353"/>
      <c r="B22" s="354" t="s">
        <v>564</v>
      </c>
      <c r="C22" s="355"/>
      <c r="D22" s="355"/>
      <c r="E22" s="355"/>
      <c r="F22" s="355">
        <v>0</v>
      </c>
      <c r="G22" s="555">
        <v>0</v>
      </c>
      <c r="H22" s="556"/>
    </row>
    <row r="23" spans="1:8" s="357" customFormat="1" ht="15" hidden="1" outlineLevel="2">
      <c r="A23" s="353"/>
      <c r="B23" s="354"/>
      <c r="C23" s="355"/>
      <c r="D23" s="355"/>
      <c r="E23" s="355"/>
      <c r="F23" s="355"/>
      <c r="G23" s="555"/>
      <c r="H23" s="556"/>
    </row>
    <row r="24" spans="1:8" s="357" customFormat="1" ht="15" hidden="1" outlineLevel="2">
      <c r="A24" s="353"/>
      <c r="B24" s="354" t="s">
        <v>558</v>
      </c>
      <c r="C24" s="355"/>
      <c r="D24" s="355"/>
      <c r="E24" s="355"/>
      <c r="F24" s="355">
        <v>0</v>
      </c>
      <c r="G24" s="555">
        <v>0</v>
      </c>
      <c r="H24" s="556">
        <v>0</v>
      </c>
    </row>
    <row r="25" spans="1:8" s="357" customFormat="1" ht="15" hidden="1" outlineLevel="2">
      <c r="A25" s="353"/>
      <c r="B25" s="354" t="s">
        <v>559</v>
      </c>
      <c r="C25" s="355"/>
      <c r="D25" s="355"/>
      <c r="E25" s="355"/>
      <c r="F25" s="355">
        <v>0</v>
      </c>
      <c r="G25" s="555">
        <v>15</v>
      </c>
      <c r="H25" s="556">
        <v>15</v>
      </c>
    </row>
    <row r="26" spans="1:8" s="357" customFormat="1" ht="15" hidden="1" outlineLevel="2">
      <c r="A26" s="353"/>
      <c r="B26" s="354" t="s">
        <v>557</v>
      </c>
      <c r="C26" s="355"/>
      <c r="D26" s="355"/>
      <c r="E26" s="355"/>
      <c r="F26" s="355">
        <v>0</v>
      </c>
      <c r="G26" s="555">
        <v>-120</v>
      </c>
      <c r="H26" s="556">
        <v>-120</v>
      </c>
    </row>
    <row r="27" spans="1:8" s="357" customFormat="1" ht="15" hidden="1" outlineLevel="2">
      <c r="A27" s="353"/>
      <c r="B27" s="354" t="s">
        <v>560</v>
      </c>
      <c r="C27" s="355"/>
      <c r="D27" s="355"/>
      <c r="E27" s="355"/>
      <c r="F27" s="355">
        <v>0</v>
      </c>
      <c r="G27" s="555">
        <v>0</v>
      </c>
      <c r="H27" s="556">
        <v>0</v>
      </c>
    </row>
    <row r="28" spans="1:8" s="329" customFormat="1" ht="15" hidden="1" outlineLevel="2">
      <c r="A28" s="350"/>
      <c r="B28" s="354" t="s">
        <v>450</v>
      </c>
      <c r="C28" s="355"/>
      <c r="D28" s="355"/>
      <c r="E28" s="355"/>
      <c r="F28" s="355">
        <v>0</v>
      </c>
      <c r="G28" s="555">
        <v>0</v>
      </c>
      <c r="H28" s="556">
        <v>0</v>
      </c>
    </row>
    <row r="29" spans="1:8" s="329" customFormat="1" ht="15" hidden="1" outlineLevel="2">
      <c r="A29" s="350"/>
      <c r="B29" s="354" t="s">
        <v>451</v>
      </c>
      <c r="C29" s="355"/>
      <c r="D29" s="355"/>
      <c r="E29" s="355"/>
      <c r="F29" s="355">
        <v>0</v>
      </c>
      <c r="G29" s="555">
        <v>0</v>
      </c>
      <c r="H29" s="556">
        <v>0</v>
      </c>
    </row>
    <row r="30" spans="1:8" s="329" customFormat="1" ht="15" hidden="1" outlineLevel="2">
      <c r="A30" s="350"/>
      <c r="B30" s="354" t="s">
        <v>427</v>
      </c>
      <c r="C30" s="355"/>
      <c r="D30" s="355"/>
      <c r="E30" s="355"/>
      <c r="F30" s="355">
        <v>0</v>
      </c>
      <c r="G30" s="555">
        <v>0</v>
      </c>
      <c r="H30" s="358">
        <v>0</v>
      </c>
    </row>
    <row r="31" spans="1:8" s="329" customFormat="1" ht="15" hidden="1" outlineLevel="2">
      <c r="A31" s="350"/>
      <c r="B31" s="354" t="s">
        <v>453</v>
      </c>
      <c r="C31" s="355"/>
      <c r="D31" s="355"/>
      <c r="E31" s="355"/>
      <c r="F31" s="355">
        <v>-15</v>
      </c>
      <c r="G31" s="555">
        <v>0</v>
      </c>
      <c r="H31" s="358">
        <v>0</v>
      </c>
    </row>
    <row r="32" spans="1:8" s="329" customFormat="1" ht="15" hidden="1" outlineLevel="2">
      <c r="A32" s="350"/>
      <c r="B32" s="354" t="s">
        <v>561</v>
      </c>
      <c r="C32" s="355"/>
      <c r="D32" s="355"/>
      <c r="E32" s="355"/>
      <c r="F32" s="355">
        <v>0</v>
      </c>
      <c r="G32" s="555">
        <v>0</v>
      </c>
      <c r="H32" s="358">
        <v>0</v>
      </c>
    </row>
    <row r="33" spans="1:8" s="329" customFormat="1" ht="15" hidden="1" outlineLevel="2">
      <c r="A33" s="350"/>
      <c r="B33" s="354" t="s">
        <v>452</v>
      </c>
      <c r="C33" s="355"/>
      <c r="D33" s="355"/>
      <c r="E33" s="355"/>
      <c r="F33" s="355">
        <v>0</v>
      </c>
      <c r="G33" s="555">
        <v>0</v>
      </c>
      <c r="H33" s="358">
        <v>0</v>
      </c>
    </row>
    <row r="34" spans="1:8" s="329" customFormat="1" ht="15" hidden="1" outlineLevel="2">
      <c r="A34" s="350"/>
      <c r="B34" s="354" t="s">
        <v>566</v>
      </c>
      <c r="C34" s="355"/>
      <c r="D34" s="355"/>
      <c r="E34" s="355"/>
      <c r="F34" s="355">
        <v>0</v>
      </c>
      <c r="G34" s="555">
        <v>0</v>
      </c>
      <c r="H34" s="358">
        <v>0</v>
      </c>
    </row>
    <row r="35" spans="1:8" s="329" customFormat="1" ht="15" hidden="1" outlineLevel="2">
      <c r="A35" s="350"/>
      <c r="B35" s="354"/>
      <c r="C35" s="355"/>
      <c r="D35" s="355"/>
      <c r="E35" s="355"/>
      <c r="F35" s="355"/>
      <c r="G35" s="555"/>
      <c r="H35" s="358"/>
    </row>
    <row r="36" spans="1:8" s="329" customFormat="1" ht="15" outlineLevel="2">
      <c r="A36" s="350"/>
      <c r="B36" s="354"/>
      <c r="C36" s="355"/>
      <c r="D36" s="355"/>
      <c r="E36" s="355"/>
      <c r="F36" s="355"/>
      <c r="G36" s="555"/>
      <c r="H36" s="358"/>
    </row>
    <row r="37" spans="1:8" s="360" customFormat="1" ht="15.75">
      <c r="A37" s="347">
        <v>1</v>
      </c>
      <c r="B37" s="359" t="s">
        <v>454</v>
      </c>
      <c r="C37" s="349">
        <v>13385</v>
      </c>
      <c r="D37" s="349">
        <f>D13+D15</f>
        <v>13385</v>
      </c>
      <c r="E37" s="349">
        <f>E13+E15</f>
        <v>13650</v>
      </c>
      <c r="F37" s="349">
        <f>F13+F15</f>
        <v>14180</v>
      </c>
      <c r="G37" s="553">
        <f>F41+SUM(G16:G20)-266</f>
        <v>14536</v>
      </c>
      <c r="H37" s="393">
        <f>H13+H15</f>
        <v>15151</v>
      </c>
    </row>
    <row r="38" spans="1:8" s="329" customFormat="1" ht="15.75" hidden="1">
      <c r="A38" s="350"/>
      <c r="B38" s="351"/>
      <c r="C38" s="349"/>
      <c r="D38" s="349"/>
      <c r="E38" s="349"/>
      <c r="F38" s="349"/>
      <c r="G38" s="553"/>
      <c r="H38" s="393"/>
    </row>
    <row r="39" spans="1:8" s="329" customFormat="1" ht="15.75" hidden="1">
      <c r="A39" s="350"/>
      <c r="B39" s="509" t="s">
        <v>567</v>
      </c>
      <c r="C39" s="349">
        <v>0</v>
      </c>
      <c r="D39" s="349">
        <v>0</v>
      </c>
      <c r="E39" s="349">
        <v>0</v>
      </c>
      <c r="F39" s="349">
        <v>0</v>
      </c>
      <c r="G39" s="553">
        <v>0</v>
      </c>
      <c r="H39" s="393"/>
    </row>
    <row r="40" spans="1:8" s="329" customFormat="1" ht="15.75" hidden="1">
      <c r="A40" s="350"/>
      <c r="B40" s="509" t="s">
        <v>565</v>
      </c>
      <c r="C40" s="352">
        <v>0</v>
      </c>
      <c r="D40" s="352">
        <v>0</v>
      </c>
      <c r="E40" s="352">
        <v>0</v>
      </c>
      <c r="F40" s="352">
        <v>0</v>
      </c>
      <c r="G40" s="554">
        <v>0</v>
      </c>
      <c r="H40" s="393"/>
    </row>
    <row r="41" spans="1:8" s="329" customFormat="1" ht="15.75" hidden="1">
      <c r="A41" s="350"/>
      <c r="B41" s="509"/>
      <c r="C41" s="349">
        <f>SUM(C37:C40)</f>
        <v>13385</v>
      </c>
      <c r="D41" s="349">
        <f>SUM(D37:D40)</f>
        <v>13385</v>
      </c>
      <c r="E41" s="349">
        <f>SUM(E37:E40)</f>
        <v>13650</v>
      </c>
      <c r="F41" s="349">
        <f>SUM(F37:F40)</f>
        <v>14180</v>
      </c>
      <c r="G41" s="553">
        <f>SUM(G37:G40)</f>
        <v>14536</v>
      </c>
      <c r="H41" s="393"/>
    </row>
    <row r="42" spans="1:8" s="329" customFormat="1" ht="15.75">
      <c r="A42" s="350"/>
      <c r="B42" s="509"/>
      <c r="C42" s="349"/>
      <c r="D42" s="349"/>
      <c r="E42" s="349"/>
      <c r="F42" s="349"/>
      <c r="G42" s="553"/>
      <c r="H42" s="393"/>
    </row>
    <row r="43" spans="1:8" s="329" customFormat="1" ht="15.75">
      <c r="A43" s="347">
        <v>2</v>
      </c>
      <c r="B43" s="359" t="s">
        <v>455</v>
      </c>
      <c r="C43" s="349"/>
      <c r="D43" s="349"/>
      <c r="E43" s="349"/>
      <c r="F43" s="349"/>
      <c r="G43" s="553"/>
      <c r="H43" s="393"/>
    </row>
    <row r="44" spans="1:8" s="329" customFormat="1" ht="15">
      <c r="A44" s="350"/>
      <c r="B44" s="361" t="s">
        <v>456</v>
      </c>
      <c r="C44" s="362">
        <v>-7152</v>
      </c>
      <c r="D44" s="362">
        <v>-7152</v>
      </c>
      <c r="E44" s="362">
        <v>-7279</v>
      </c>
      <c r="F44" s="362">
        <f>-7279+801</f>
        <v>-6478</v>
      </c>
      <c r="G44" s="557">
        <f>F44</f>
        <v>-6478</v>
      </c>
      <c r="H44" s="558">
        <f>G44</f>
        <v>-6478</v>
      </c>
    </row>
    <row r="45" spans="1:8" s="329" customFormat="1" ht="15">
      <c r="A45" s="350"/>
      <c r="B45" s="363" t="s">
        <v>457</v>
      </c>
      <c r="C45" s="362">
        <v>-100</v>
      </c>
      <c r="D45" s="362">
        <v>-100</v>
      </c>
      <c r="E45" s="362">
        <v>-5</v>
      </c>
      <c r="F45" s="362">
        <v>-5</v>
      </c>
      <c r="G45" s="557">
        <v>-5</v>
      </c>
      <c r="H45" s="558">
        <f>G45</f>
        <v>-5</v>
      </c>
    </row>
    <row r="46" spans="1:8" s="329" customFormat="1" ht="15.75">
      <c r="A46" s="347"/>
      <c r="B46" s="363" t="s">
        <v>458</v>
      </c>
      <c r="C46" s="364">
        <v>-6105</v>
      </c>
      <c r="D46" s="364">
        <f>C46</f>
        <v>-6105</v>
      </c>
      <c r="E46" s="364">
        <f>ROUND(-E63,0)</f>
        <v>-6318</v>
      </c>
      <c r="F46" s="364">
        <f>ROUND(-F63,0)</f>
        <v>-6539</v>
      </c>
      <c r="G46" s="559">
        <f>ROUND(-G63,0)</f>
        <v>-6768</v>
      </c>
      <c r="H46" s="395">
        <f>-H63</f>
        <v>-7004.496920146209</v>
      </c>
    </row>
    <row r="47" spans="1:8" s="360" customFormat="1" ht="15.75">
      <c r="A47" s="365"/>
      <c r="B47" s="366" t="s">
        <v>459</v>
      </c>
      <c r="C47" s="349">
        <f aca="true" t="shared" si="0" ref="C47:H47">SUM(C44:C46)</f>
        <v>-13357</v>
      </c>
      <c r="D47" s="349">
        <f t="shared" si="0"/>
        <v>-13357</v>
      </c>
      <c r="E47" s="349">
        <f t="shared" si="0"/>
        <v>-13602</v>
      </c>
      <c r="F47" s="349">
        <f t="shared" si="0"/>
        <v>-13022</v>
      </c>
      <c r="G47" s="553">
        <f t="shared" si="0"/>
        <v>-13251</v>
      </c>
      <c r="H47" s="393">
        <f t="shared" si="0"/>
        <v>-13487.496920146208</v>
      </c>
    </row>
    <row r="48" spans="1:8" s="329" customFormat="1" ht="15.75">
      <c r="A48" s="347"/>
      <c r="B48" s="359"/>
      <c r="C48" s="349"/>
      <c r="D48" s="349"/>
      <c r="E48" s="349"/>
      <c r="F48" s="349"/>
      <c r="G48" s="553"/>
      <c r="H48" s="393"/>
    </row>
    <row r="49" spans="1:8" s="329" customFormat="1" ht="15.75">
      <c r="A49" s="347">
        <v>3</v>
      </c>
      <c r="B49" s="359" t="s">
        <v>460</v>
      </c>
      <c r="C49" s="349">
        <f>C41+C47</f>
        <v>28</v>
      </c>
      <c r="D49" s="349">
        <f>D41+D47</f>
        <v>28</v>
      </c>
      <c r="E49" s="349">
        <f>E41+E47</f>
        <v>48</v>
      </c>
      <c r="F49" s="349">
        <f>F41+F47</f>
        <v>1158</v>
      </c>
      <c r="G49" s="560">
        <f>G41+G47</f>
        <v>1285</v>
      </c>
      <c r="H49" s="393">
        <f>H37+H47</f>
        <v>1663.5030798537919</v>
      </c>
    </row>
    <row r="50" spans="1:8" s="329" customFormat="1" ht="15.75">
      <c r="A50" s="344"/>
      <c r="B50" s="367"/>
      <c r="C50" s="349"/>
      <c r="D50" s="349"/>
      <c r="E50" s="349"/>
      <c r="F50" s="349"/>
      <c r="G50" s="560"/>
      <c r="H50" s="393"/>
    </row>
    <row r="51" spans="1:8" s="329" customFormat="1" ht="15.75" hidden="1">
      <c r="A51" s="344"/>
      <c r="B51" s="367"/>
      <c r="C51" s="349"/>
      <c r="D51" s="349"/>
      <c r="E51" s="349"/>
      <c r="F51" s="349"/>
      <c r="G51" s="560"/>
      <c r="H51" s="393"/>
    </row>
    <row r="52" spans="1:8" s="329" customFormat="1" ht="17.25" customHeight="1" hidden="1">
      <c r="A52" s="344"/>
      <c r="B52" s="511" t="s">
        <v>461</v>
      </c>
      <c r="C52" s="561">
        <f>C60</f>
        <v>0.0475</v>
      </c>
      <c r="D52" s="561"/>
      <c r="E52" s="561">
        <f>E60</f>
        <v>0.035</v>
      </c>
      <c r="F52" s="561">
        <f>F60</f>
        <v>0.035</v>
      </c>
      <c r="G52" s="562">
        <f>G60</f>
        <v>0.035</v>
      </c>
      <c r="H52" s="563"/>
    </row>
    <row r="53" spans="1:8" s="329" customFormat="1" ht="15.75" hidden="1" outlineLevel="1">
      <c r="A53" s="512" t="s">
        <v>462</v>
      </c>
      <c r="B53" s="368"/>
      <c r="C53" s="340"/>
      <c r="D53" s="340"/>
      <c r="E53" s="340"/>
      <c r="F53" s="340"/>
      <c r="G53" s="345"/>
      <c r="H53" s="564"/>
    </row>
    <row r="54" spans="1:8" s="329" customFormat="1" ht="15.75" hidden="1" outlineLevel="1">
      <c r="A54" s="512"/>
      <c r="B54" s="368"/>
      <c r="C54" s="340"/>
      <c r="D54" s="340"/>
      <c r="E54" s="340"/>
      <c r="F54" s="340"/>
      <c r="G54" s="345"/>
      <c r="H54" s="564"/>
    </row>
    <row r="55" spans="1:8" s="329" customFormat="1" ht="15.75" hidden="1" outlineLevel="1">
      <c r="A55" s="513" t="s">
        <v>463</v>
      </c>
      <c r="B55" s="345" t="s">
        <v>464</v>
      </c>
      <c r="C55" s="340">
        <v>30764</v>
      </c>
      <c r="D55" s="565"/>
      <c r="E55" s="340">
        <f>C57</f>
        <v>30764</v>
      </c>
      <c r="F55" s="340">
        <f>E57</f>
        <v>30764</v>
      </c>
      <c r="G55" s="345">
        <f>F57</f>
        <v>30760</v>
      </c>
      <c r="H55" s="564">
        <f>G57</f>
        <v>30760</v>
      </c>
    </row>
    <row r="56" spans="1:8" s="329" customFormat="1" ht="15.75" hidden="1" outlineLevel="1">
      <c r="A56" s="514" t="s">
        <v>465</v>
      </c>
      <c r="B56" s="370" t="s">
        <v>466</v>
      </c>
      <c r="C56" s="566">
        <v>0.037</v>
      </c>
      <c r="D56" s="567"/>
      <c r="E56" s="566">
        <v>0</v>
      </c>
      <c r="F56" s="566">
        <v>0</v>
      </c>
      <c r="G56" s="568">
        <v>0</v>
      </c>
      <c r="H56" s="569">
        <v>0</v>
      </c>
    </row>
    <row r="57" spans="1:8" s="329" customFormat="1" ht="15.75" hidden="1" outlineLevel="1">
      <c r="A57" s="513" t="s">
        <v>463</v>
      </c>
      <c r="B57" s="345" t="s">
        <v>467</v>
      </c>
      <c r="C57" s="340">
        <v>30764</v>
      </c>
      <c r="D57" s="565"/>
      <c r="E57" s="340">
        <f>ROUND(E55+(E55*E56),-1)+4</f>
        <v>30764</v>
      </c>
      <c r="F57" s="340">
        <f>ROUND(F55+(F55*F56),-1)</f>
        <v>30760</v>
      </c>
      <c r="G57" s="345">
        <f>ROUND(G55+(G55*G56),-1)</f>
        <v>30760</v>
      </c>
      <c r="H57" s="564">
        <f>ROUND(H55+(H55*H56),-1)</f>
        <v>30760</v>
      </c>
    </row>
    <row r="58" spans="1:8" s="329" customFormat="1" ht="4.5" customHeight="1" hidden="1" outlineLevel="1">
      <c r="A58" s="512"/>
      <c r="B58" s="368"/>
      <c r="C58" s="570"/>
      <c r="D58" s="571"/>
      <c r="E58" s="340"/>
      <c r="F58" s="340"/>
      <c r="G58" s="345"/>
      <c r="H58" s="564"/>
    </row>
    <row r="59" spans="1:8" s="329" customFormat="1" ht="15.75" hidden="1" outlineLevel="1">
      <c r="A59" s="513" t="s">
        <v>463</v>
      </c>
      <c r="B59" s="345" t="s">
        <v>468</v>
      </c>
      <c r="C59" s="572">
        <v>198.44</v>
      </c>
      <c r="D59" s="573"/>
      <c r="E59" s="572">
        <f>(C59*E60)+C59</f>
        <v>205.3854</v>
      </c>
      <c r="F59" s="572">
        <f>(E59*F60)+E59</f>
        <v>212.573889</v>
      </c>
      <c r="G59" s="574">
        <f>(F59*G60)+F59</f>
        <v>220.01397511500002</v>
      </c>
      <c r="H59" s="575">
        <f>(G59*H60)+G59</f>
        <v>227.714464244025</v>
      </c>
    </row>
    <row r="60" spans="1:8" s="371" customFormat="1" ht="15.75" hidden="1" outlineLevel="1">
      <c r="A60" s="514" t="s">
        <v>465</v>
      </c>
      <c r="B60" s="370" t="s">
        <v>469</v>
      </c>
      <c r="C60" s="576">
        <v>0.0475</v>
      </c>
      <c r="D60" s="577"/>
      <c r="E60" s="578">
        <v>0.035</v>
      </c>
      <c r="F60" s="578">
        <v>0.035</v>
      </c>
      <c r="G60" s="579">
        <v>0.035</v>
      </c>
      <c r="H60" s="580">
        <v>0.035</v>
      </c>
    </row>
    <row r="61" spans="1:8" s="329" customFormat="1" ht="15.75" hidden="1" outlineLevel="1">
      <c r="A61" s="513" t="s">
        <v>463</v>
      </c>
      <c r="B61" s="345" t="s">
        <v>470</v>
      </c>
      <c r="C61" s="572">
        <f>C59</f>
        <v>198.44</v>
      </c>
      <c r="D61" s="573"/>
      <c r="E61" s="581">
        <f>E59</f>
        <v>205.3854</v>
      </c>
      <c r="F61" s="581">
        <f>F59</f>
        <v>212.573889</v>
      </c>
      <c r="G61" s="582">
        <f>G59</f>
        <v>220.01397511500002</v>
      </c>
      <c r="H61" s="583">
        <f>H59</f>
        <v>227.714464244025</v>
      </c>
    </row>
    <row r="62" spans="1:8" s="329" customFormat="1" ht="15.75" hidden="1" outlineLevel="1">
      <c r="A62" s="513" t="s">
        <v>463</v>
      </c>
      <c r="B62" s="345" t="s">
        <v>471</v>
      </c>
      <c r="C62" s="572">
        <f>C61/9*7</f>
        <v>154.34222222222223</v>
      </c>
      <c r="D62" s="573"/>
      <c r="E62" s="572">
        <f>E61/9*7</f>
        <v>159.74419999999998</v>
      </c>
      <c r="F62" s="572">
        <f>F61/9*7</f>
        <v>165.33524699999998</v>
      </c>
      <c r="G62" s="574">
        <f>G61/9*7</f>
        <v>171.12198064500004</v>
      </c>
      <c r="H62" s="583">
        <f>(118.98/157.35)*H61</f>
        <v>172.18599908327994</v>
      </c>
    </row>
    <row r="63" spans="1:8" s="329" customFormat="1" ht="15.75" hidden="1" outlineLevel="1">
      <c r="A63" s="513" t="s">
        <v>463</v>
      </c>
      <c r="B63" s="345" t="s">
        <v>472</v>
      </c>
      <c r="C63" s="584">
        <f>(C61*C57)/1000</f>
        <v>6104.8081600000005</v>
      </c>
      <c r="D63" s="585"/>
      <c r="E63" s="586">
        <f>(E61*E57)/1000</f>
        <v>6318.4764456</v>
      </c>
      <c r="F63" s="586">
        <f>(F61*F57)/1000</f>
        <v>6538.7728256400005</v>
      </c>
      <c r="G63" s="587">
        <f>(G61*G57)/1000</f>
        <v>6767.629874537401</v>
      </c>
      <c r="H63" s="588">
        <f>(H61*H57)/1000</f>
        <v>7004.496920146209</v>
      </c>
    </row>
    <row r="64" spans="1:8" s="329" customFormat="1" ht="15.75" hidden="1" outlineLevel="1">
      <c r="A64" s="513" t="s">
        <v>463</v>
      </c>
      <c r="B64" s="345" t="s">
        <v>473</v>
      </c>
      <c r="C64" s="584">
        <f>((C59*0.01)*C57)/1000</f>
        <v>61.048081599999996</v>
      </c>
      <c r="D64" s="585"/>
      <c r="E64" s="586">
        <f>((E59*0.01)*E57)/1000</f>
        <v>63.18476445600001</v>
      </c>
      <c r="F64" s="586">
        <f>((F59*0.01)*F57)/1000</f>
        <v>65.3877282564</v>
      </c>
      <c r="G64" s="587">
        <f>((G59*0.01)*G57)/1000</f>
        <v>67.67629874537403</v>
      </c>
      <c r="H64" s="588">
        <f>((H59*0.01)*H57)/1000</f>
        <v>70.0449692014621</v>
      </c>
    </row>
    <row r="65" spans="1:8" s="329" customFormat="1" ht="15.75" collapsed="1">
      <c r="A65" s="512"/>
      <c r="B65" s="509" t="s">
        <v>565</v>
      </c>
      <c r="C65" s="349">
        <v>0</v>
      </c>
      <c r="D65" s="349">
        <v>0</v>
      </c>
      <c r="E65" s="349">
        <v>0</v>
      </c>
      <c r="F65" s="349">
        <f>-1040-70</f>
        <v>-1110</v>
      </c>
      <c r="G65" s="560">
        <f>-1078-174+15</f>
        <v>-1237</v>
      </c>
      <c r="H65" s="393">
        <f>-1360-271+15</f>
        <v>-1616</v>
      </c>
    </row>
    <row r="66" spans="1:8" s="329" customFormat="1" ht="15.75">
      <c r="A66" s="512"/>
      <c r="B66" s="368"/>
      <c r="C66" s="589"/>
      <c r="D66" s="589"/>
      <c r="E66" s="589"/>
      <c r="F66" s="589"/>
      <c r="G66" s="590"/>
      <c r="H66" s="564"/>
    </row>
    <row r="67" spans="1:8" s="329" customFormat="1" ht="15.75">
      <c r="A67" s="347">
        <v>5</v>
      </c>
      <c r="B67" s="359" t="s">
        <v>460</v>
      </c>
      <c r="C67" s="349">
        <f aca="true" t="shared" si="1" ref="C67:H67">C49+C65</f>
        <v>28</v>
      </c>
      <c r="D67" s="349">
        <f t="shared" si="1"/>
        <v>28</v>
      </c>
      <c r="E67" s="349">
        <f t="shared" si="1"/>
        <v>48</v>
      </c>
      <c r="F67" s="349">
        <f t="shared" si="1"/>
        <v>48</v>
      </c>
      <c r="G67" s="553">
        <f t="shared" si="1"/>
        <v>48</v>
      </c>
      <c r="H67" s="591">
        <f t="shared" si="1"/>
        <v>47.50307985379186</v>
      </c>
    </row>
    <row r="68" spans="1:8" s="329" customFormat="1" ht="16.5" thickBot="1">
      <c r="A68" s="512"/>
      <c r="B68" s="368"/>
      <c r="C68" s="340"/>
      <c r="D68" s="340"/>
      <c r="E68" s="340"/>
      <c r="F68" s="340"/>
      <c r="G68" s="345"/>
      <c r="H68" s="592"/>
    </row>
    <row r="69" spans="1:8" s="329" customFormat="1" ht="16.5" thickBot="1">
      <c r="A69" s="373"/>
      <c r="B69" s="373"/>
      <c r="C69" s="515"/>
      <c r="D69" s="515"/>
      <c r="E69" s="515"/>
      <c r="F69" s="515"/>
      <c r="G69" s="515"/>
      <c r="H69" s="369"/>
    </row>
    <row r="70" spans="1:8" s="376" customFormat="1" ht="16.5" thickBot="1">
      <c r="A70" s="372" t="s">
        <v>461</v>
      </c>
      <c r="B70" s="373"/>
      <c r="C70" s="374">
        <v>0.0475</v>
      </c>
      <c r="D70" s="374">
        <v>0.0475</v>
      </c>
      <c r="E70" s="374">
        <v>0.035</v>
      </c>
      <c r="F70" s="374">
        <v>0.035</v>
      </c>
      <c r="G70" s="374">
        <v>0.035</v>
      </c>
      <c r="H70" s="375">
        <v>0.035</v>
      </c>
    </row>
    <row r="71" spans="1:8" s="329" customFormat="1" ht="6.75" customHeight="1" thickBot="1">
      <c r="A71" s="373"/>
      <c r="B71" s="373"/>
      <c r="C71" s="373"/>
      <c r="D71" s="373"/>
      <c r="E71" s="515"/>
      <c r="F71" s="515"/>
      <c r="G71" s="515"/>
      <c r="H71" s="369"/>
    </row>
    <row r="72" spans="1:8" s="329" customFormat="1" ht="15.75" customHeight="1">
      <c r="A72" s="632" t="s">
        <v>474</v>
      </c>
      <c r="B72" s="633"/>
      <c r="C72" s="633"/>
      <c r="D72" s="633"/>
      <c r="E72" s="633"/>
      <c r="F72" s="633"/>
      <c r="G72" s="633"/>
      <c r="H72" s="634"/>
    </row>
    <row r="73" spans="1:8" s="329" customFormat="1" ht="8.25" customHeight="1" thickBot="1">
      <c r="A73" s="377"/>
      <c r="B73" s="378"/>
      <c r="C73" s="378"/>
      <c r="D73" s="378"/>
      <c r="E73" s="378"/>
      <c r="F73" s="378"/>
      <c r="G73" s="378"/>
      <c r="H73" s="379"/>
    </row>
    <row r="74" spans="1:8" s="329" customFormat="1" ht="15.75">
      <c r="A74" s="380"/>
      <c r="B74" s="340"/>
      <c r="C74" s="549" t="s">
        <v>424</v>
      </c>
      <c r="D74" s="381"/>
      <c r="E74" s="337" t="s">
        <v>440</v>
      </c>
      <c r="F74" s="337" t="s">
        <v>441</v>
      </c>
      <c r="G74" s="392" t="s">
        <v>442</v>
      </c>
      <c r="H74" s="338" t="s">
        <v>442</v>
      </c>
    </row>
    <row r="75" spans="1:8" s="329" customFormat="1" ht="15.75">
      <c r="A75" s="380"/>
      <c r="B75" s="593"/>
      <c r="C75" s="346" t="s">
        <v>444</v>
      </c>
      <c r="D75" s="404" t="s">
        <v>444</v>
      </c>
      <c r="E75" s="404" t="s">
        <v>444</v>
      </c>
      <c r="F75" s="404" t="s">
        <v>444</v>
      </c>
      <c r="G75" s="343" t="s">
        <v>444</v>
      </c>
      <c r="H75" s="343" t="s">
        <v>444</v>
      </c>
    </row>
    <row r="76" spans="1:8" s="329" customFormat="1" ht="15.75">
      <c r="A76" s="380"/>
      <c r="B76" s="593"/>
      <c r="C76" s="346"/>
      <c r="D76" s="341"/>
      <c r="E76" s="341"/>
      <c r="F76" s="341"/>
      <c r="G76" s="343"/>
      <c r="H76" s="343"/>
    </row>
    <row r="77" spans="1:8" s="376" customFormat="1" ht="15.75">
      <c r="A77" s="383">
        <v>6</v>
      </c>
      <c r="B77" s="593" t="s">
        <v>475</v>
      </c>
      <c r="C77" s="594">
        <v>-1361</v>
      </c>
      <c r="D77" s="405">
        <v>-1361</v>
      </c>
      <c r="E77" s="405">
        <f>D81</f>
        <v>-1333</v>
      </c>
      <c r="F77" s="405">
        <f>E81</f>
        <v>-1285</v>
      </c>
      <c r="G77" s="396">
        <f>F81</f>
        <v>-1238</v>
      </c>
      <c r="H77" s="396">
        <f>G81</f>
        <v>-1189</v>
      </c>
    </row>
    <row r="78" spans="1:8" s="376" customFormat="1" ht="15.75">
      <c r="A78" s="383"/>
      <c r="B78" s="593"/>
      <c r="C78" s="594"/>
      <c r="D78" s="405"/>
      <c r="E78" s="405"/>
      <c r="F78" s="405"/>
      <c r="G78" s="396"/>
      <c r="H78" s="396"/>
    </row>
    <row r="79" spans="1:8" s="329" customFormat="1" ht="15">
      <c r="A79" s="384"/>
      <c r="B79" s="595" t="s">
        <v>460</v>
      </c>
      <c r="C79" s="596">
        <f>C49</f>
        <v>28</v>
      </c>
      <c r="D79" s="406">
        <f>D49</f>
        <v>28</v>
      </c>
      <c r="E79" s="406">
        <f>E49</f>
        <v>48</v>
      </c>
      <c r="F79" s="406">
        <f>F67</f>
        <v>48</v>
      </c>
      <c r="G79" s="397">
        <f>G67</f>
        <v>48</v>
      </c>
      <c r="H79" s="397">
        <f>H67</f>
        <v>47.50307985379186</v>
      </c>
    </row>
    <row r="80" spans="1:8" s="329" customFormat="1" ht="15">
      <c r="A80" s="384"/>
      <c r="B80" s="595"/>
      <c r="C80" s="596"/>
      <c r="D80" s="406"/>
      <c r="E80" s="406"/>
      <c r="F80" s="406"/>
      <c r="G80" s="397"/>
      <c r="H80" s="397"/>
    </row>
    <row r="81" spans="1:8" s="376" customFormat="1" ht="16.5" thickBot="1">
      <c r="A81" s="597">
        <v>7</v>
      </c>
      <c r="B81" s="598" t="s">
        <v>476</v>
      </c>
      <c r="C81" s="609">
        <f>SUM(C77:C79)</f>
        <v>-1333</v>
      </c>
      <c r="D81" s="610">
        <f>SUM(D77:D79)</f>
        <v>-1333</v>
      </c>
      <c r="E81" s="610">
        <f>SUM(E77:E79)</f>
        <v>-1285</v>
      </c>
      <c r="F81" s="610">
        <f>SUM(F77:F79)-1</f>
        <v>-1238</v>
      </c>
      <c r="G81" s="611">
        <f>SUM(G77:G79)+1</f>
        <v>-1189</v>
      </c>
      <c r="H81" s="611">
        <f>SUM(H77:H79)</f>
        <v>-1141.4969201462081</v>
      </c>
    </row>
    <row r="82" spans="1:8" s="329" customFormat="1" ht="15.75" hidden="1" outlineLevel="1" thickBot="1">
      <c r="A82" s="385"/>
      <c r="B82" s="599" t="s">
        <v>592</v>
      </c>
      <c r="C82" s="600">
        <f aca="true" t="shared" si="2" ref="C82:H82">-C37*0.1</f>
        <v>-1338.5</v>
      </c>
      <c r="D82" s="600">
        <f t="shared" si="2"/>
        <v>-1338.5</v>
      </c>
      <c r="E82" s="600">
        <f t="shared" si="2"/>
        <v>-1365</v>
      </c>
      <c r="F82" s="600">
        <f t="shared" si="2"/>
        <v>-1418</v>
      </c>
      <c r="G82" s="601">
        <f t="shared" si="2"/>
        <v>-1453.6000000000001</v>
      </c>
      <c r="H82" s="602">
        <f t="shared" si="2"/>
        <v>-1515.1000000000001</v>
      </c>
    </row>
    <row r="83" ht="3" customHeight="1" collapsed="1">
      <c r="B83" s="386"/>
    </row>
    <row r="84" ht="12.75">
      <c r="B84" s="386"/>
    </row>
    <row r="85" spans="1:8" s="329" customFormat="1" ht="16.5">
      <c r="A85" s="376" t="s">
        <v>477</v>
      </c>
      <c r="B85" s="625"/>
      <c r="C85" s="625"/>
      <c r="D85" s="625"/>
      <c r="E85" s="625"/>
      <c r="F85" s="625"/>
      <c r="G85" s="625"/>
      <c r="H85" s="625"/>
    </row>
    <row r="86" spans="1:8" s="329" customFormat="1" ht="16.5">
      <c r="A86" s="376"/>
      <c r="B86" s="625"/>
      <c r="C86" s="625"/>
      <c r="D86" s="625"/>
      <c r="E86" s="625"/>
      <c r="F86" s="625"/>
      <c r="G86" s="625"/>
      <c r="H86" s="625"/>
    </row>
    <row r="87" spans="1:8" s="329" customFormat="1" ht="15">
      <c r="A87" s="329" t="s">
        <v>605</v>
      </c>
      <c r="B87" s="605"/>
      <c r="C87" s="606"/>
      <c r="D87" s="606"/>
      <c r="E87" s="606"/>
      <c r="F87" s="606"/>
      <c r="G87" s="606"/>
      <c r="H87" s="606"/>
    </row>
    <row r="88" spans="1:8" s="329" customFormat="1" ht="15">
      <c r="A88" s="329" t="s">
        <v>606</v>
      </c>
      <c r="B88" s="605"/>
      <c r="C88" s="606"/>
      <c r="D88" s="606"/>
      <c r="E88" s="606"/>
      <c r="F88" s="606"/>
      <c r="G88" s="606"/>
      <c r="H88" s="606"/>
    </row>
    <row r="89" spans="1:8" s="329" customFormat="1" ht="15">
      <c r="A89" s="329" t="s">
        <v>607</v>
      </c>
      <c r="B89" s="606"/>
      <c r="C89" s="606"/>
      <c r="D89" s="606"/>
      <c r="E89" s="606"/>
      <c r="F89" s="606"/>
      <c r="G89" s="606"/>
      <c r="H89" s="606"/>
    </row>
    <row r="90" spans="2:8" s="329" customFormat="1" ht="15">
      <c r="B90" s="605"/>
      <c r="C90" s="606"/>
      <c r="D90" s="606"/>
      <c r="E90" s="606"/>
      <c r="F90" s="606"/>
      <c r="G90" s="606"/>
      <c r="H90" s="606"/>
    </row>
    <row r="91" spans="1:8" s="329" customFormat="1" ht="15">
      <c r="A91" s="329" t="s">
        <v>608</v>
      </c>
      <c r="B91" s="605"/>
      <c r="C91" s="606"/>
      <c r="D91" s="606"/>
      <c r="E91" s="606"/>
      <c r="F91" s="606"/>
      <c r="G91" s="606"/>
      <c r="H91" s="606"/>
    </row>
    <row r="92" spans="1:8" s="329" customFormat="1" ht="15">
      <c r="A92" s="329" t="s">
        <v>609</v>
      </c>
      <c r="B92" s="605"/>
      <c r="C92" s="606"/>
      <c r="D92" s="606"/>
      <c r="E92" s="606"/>
      <c r="F92" s="606"/>
      <c r="G92" s="606"/>
      <c r="H92" s="606"/>
    </row>
    <row r="93" spans="1:8" s="329" customFormat="1" ht="15">
      <c r="A93" s="329" t="s">
        <v>610</v>
      </c>
      <c r="B93" s="606"/>
      <c r="C93" s="606"/>
      <c r="D93" s="606"/>
      <c r="E93" s="606"/>
      <c r="F93" s="606"/>
      <c r="G93" s="606"/>
      <c r="H93" s="606"/>
    </row>
    <row r="94" spans="1:8" s="329" customFormat="1" ht="15">
      <c r="A94" s="329" t="s">
        <v>611</v>
      </c>
      <c r="B94" s="605"/>
      <c r="C94" s="606"/>
      <c r="D94" s="606"/>
      <c r="E94" s="606"/>
      <c r="F94" s="606"/>
      <c r="G94" s="606"/>
      <c r="H94" s="606"/>
    </row>
    <row r="95" spans="2:8" s="329" customFormat="1" ht="15">
      <c r="B95" s="606"/>
      <c r="C95" s="606"/>
      <c r="D95" s="606"/>
      <c r="E95" s="606"/>
      <c r="F95" s="606"/>
      <c r="G95" s="606"/>
      <c r="H95" s="606"/>
    </row>
    <row r="96" spans="1:8" s="329" customFormat="1" ht="15.75">
      <c r="A96" s="376" t="s">
        <v>612</v>
      </c>
      <c r="B96" s="606"/>
      <c r="C96" s="606"/>
      <c r="D96" s="606"/>
      <c r="E96" s="606"/>
      <c r="F96" s="606"/>
      <c r="G96" s="606"/>
      <c r="H96" s="606"/>
    </row>
    <row r="97" spans="2:8" s="329" customFormat="1" ht="15.75">
      <c r="B97" s="401"/>
      <c r="C97" s="613"/>
      <c r="D97" s="613"/>
      <c r="E97" s="613"/>
      <c r="F97" s="613"/>
      <c r="G97" s="613"/>
      <c r="H97" s="613"/>
    </row>
    <row r="98" spans="1:8" s="329" customFormat="1" ht="15">
      <c r="A98" s="329" t="s">
        <v>613</v>
      </c>
      <c r="B98" s="401"/>
      <c r="C98" s="401"/>
      <c r="D98" s="401"/>
      <c r="E98" s="401"/>
      <c r="F98" s="401"/>
      <c r="G98" s="401"/>
      <c r="H98" s="401"/>
    </row>
    <row r="99" spans="1:8" s="329" customFormat="1" ht="15">
      <c r="A99" s="329" t="s">
        <v>614</v>
      </c>
      <c r="B99" s="401"/>
      <c r="C99" s="401"/>
      <c r="D99" s="401"/>
      <c r="E99" s="401"/>
      <c r="F99" s="401"/>
      <c r="G99" s="401"/>
      <c r="H99" s="401"/>
    </row>
    <row r="100" spans="1:8" s="329" customFormat="1" ht="15">
      <c r="A100" s="329" t="s">
        <v>615</v>
      </c>
      <c r="B100" s="612"/>
      <c r="C100" s="612"/>
      <c r="D100" s="612"/>
      <c r="E100" s="612"/>
      <c r="F100" s="612"/>
      <c r="G100" s="612"/>
      <c r="H100" s="400"/>
    </row>
    <row r="101" spans="2:8" s="329" customFormat="1" ht="15">
      <c r="B101" s="612"/>
      <c r="C101" s="612"/>
      <c r="D101" s="612"/>
      <c r="E101" s="612"/>
      <c r="F101" s="612"/>
      <c r="G101" s="612"/>
      <c r="H101" s="400"/>
    </row>
    <row r="102" spans="1:8" s="329" customFormat="1" ht="15">
      <c r="A102" s="329" t="s">
        <v>616</v>
      </c>
      <c r="B102" s="612"/>
      <c r="C102" s="612"/>
      <c r="D102" s="612"/>
      <c r="E102" s="612"/>
      <c r="F102" s="612"/>
      <c r="G102" s="612"/>
      <c r="H102" s="400"/>
    </row>
    <row r="103" spans="1:8" s="329" customFormat="1" ht="15">
      <c r="A103" s="329" t="s">
        <v>617</v>
      </c>
      <c r="B103" s="400"/>
      <c r="C103" s="401"/>
      <c r="D103" s="401"/>
      <c r="E103" s="401"/>
      <c r="F103" s="401"/>
      <c r="G103" s="401"/>
      <c r="H103" s="401"/>
    </row>
    <row r="104" spans="2:8" s="329" customFormat="1" ht="15">
      <c r="B104" s="400"/>
      <c r="C104" s="401"/>
      <c r="D104" s="401"/>
      <c r="E104" s="401"/>
      <c r="F104" s="401"/>
      <c r="G104" s="401"/>
      <c r="H104" s="401"/>
    </row>
    <row r="105" spans="1:8" s="329" customFormat="1" ht="15">
      <c r="A105" s="329" t="s">
        <v>620</v>
      </c>
      <c r="B105" s="400"/>
      <c r="C105" s="401"/>
      <c r="D105" s="401"/>
      <c r="E105" s="401"/>
      <c r="F105" s="401"/>
      <c r="G105" s="401"/>
      <c r="H105" s="401"/>
    </row>
    <row r="106" spans="1:8" s="614" customFormat="1" ht="15">
      <c r="A106" s="614" t="s">
        <v>618</v>
      </c>
      <c r="B106" s="401"/>
      <c r="C106" s="401"/>
      <c r="D106" s="401"/>
      <c r="E106" s="401"/>
      <c r="F106" s="401"/>
      <c r="G106" s="401"/>
      <c r="H106" s="401"/>
    </row>
    <row r="107" spans="1:8" s="329" customFormat="1" ht="15">
      <c r="A107" s="329" t="s">
        <v>619</v>
      </c>
      <c r="B107" s="606"/>
      <c r="C107" s="606"/>
      <c r="D107" s="606"/>
      <c r="E107" s="606"/>
      <c r="F107" s="606"/>
      <c r="G107" s="606"/>
      <c r="H107" s="606"/>
    </row>
    <row r="108" spans="1:8" s="329" customFormat="1" ht="15.75">
      <c r="A108" s="605"/>
      <c r="B108" s="607"/>
      <c r="C108" s="607"/>
      <c r="D108" s="607"/>
      <c r="E108" s="607"/>
      <c r="F108" s="607"/>
      <c r="G108" s="607"/>
      <c r="H108" s="607"/>
    </row>
    <row r="109" spans="1:8" s="329" customFormat="1" ht="15">
      <c r="A109" s="605"/>
      <c r="B109" s="606"/>
      <c r="C109" s="606"/>
      <c r="D109" s="606"/>
      <c r="E109" s="606"/>
      <c r="F109" s="606"/>
      <c r="G109" s="606"/>
      <c r="H109" s="606"/>
    </row>
    <row r="110" spans="1:8" s="329" customFormat="1" ht="15">
      <c r="A110" s="605"/>
      <c r="B110" s="605"/>
      <c r="C110" s="606"/>
      <c r="D110" s="606"/>
      <c r="E110" s="606"/>
      <c r="F110" s="606"/>
      <c r="G110" s="606"/>
      <c r="H110" s="606"/>
    </row>
    <row r="111" spans="1:8" s="329" customFormat="1" ht="4.5" customHeight="1">
      <c r="A111" s="605"/>
      <c r="B111" s="605"/>
      <c r="C111" s="606"/>
      <c r="D111" s="606"/>
      <c r="E111" s="606"/>
      <c r="F111" s="606"/>
      <c r="G111" s="606"/>
      <c r="H111" s="606"/>
    </row>
    <row r="112" spans="1:8" s="329" customFormat="1" ht="15">
      <c r="A112" s="605"/>
      <c r="B112" s="606"/>
      <c r="C112" s="606"/>
      <c r="D112" s="606"/>
      <c r="E112" s="606"/>
      <c r="F112" s="606"/>
      <c r="G112" s="606"/>
      <c r="H112" s="606"/>
    </row>
    <row r="113" spans="1:8" s="329" customFormat="1" ht="4.5" customHeight="1">
      <c r="A113" s="605"/>
      <c r="B113" s="605"/>
      <c r="C113" s="606"/>
      <c r="D113" s="606"/>
      <c r="E113" s="606"/>
      <c r="F113" s="606"/>
      <c r="G113" s="606"/>
      <c r="H113" s="606"/>
    </row>
    <row r="114" spans="1:8" s="329" customFormat="1" ht="15">
      <c r="A114" s="605"/>
      <c r="B114" s="605"/>
      <c r="C114" s="606"/>
      <c r="D114" s="606"/>
      <c r="E114" s="606"/>
      <c r="F114" s="606"/>
      <c r="G114" s="606"/>
      <c r="H114" s="606"/>
    </row>
    <row r="115" spans="1:8" s="329" customFormat="1" ht="4.5" customHeight="1">
      <c r="A115" s="605"/>
      <c r="B115" s="605"/>
      <c r="C115" s="606"/>
      <c r="D115" s="606"/>
      <c r="E115" s="606"/>
      <c r="F115" s="606"/>
      <c r="G115" s="606"/>
      <c r="H115" s="606"/>
    </row>
    <row r="116" spans="1:8" s="329" customFormat="1" ht="15">
      <c r="A116" s="605"/>
      <c r="B116" s="605"/>
      <c r="C116" s="606"/>
      <c r="D116" s="606"/>
      <c r="E116" s="606"/>
      <c r="F116" s="606"/>
      <c r="G116" s="606"/>
      <c r="H116" s="606"/>
    </row>
    <row r="117" spans="1:8" s="329" customFormat="1" ht="15">
      <c r="A117" s="605"/>
      <c r="B117" s="605"/>
      <c r="C117" s="606"/>
      <c r="D117" s="606"/>
      <c r="E117" s="606"/>
      <c r="F117" s="606"/>
      <c r="G117" s="606"/>
      <c r="H117" s="606"/>
    </row>
    <row r="118" spans="1:8" ht="15">
      <c r="A118" s="605"/>
      <c r="B118" s="605"/>
      <c r="C118" s="606"/>
      <c r="D118" s="606"/>
      <c r="E118" s="606"/>
      <c r="F118" s="606"/>
      <c r="G118" s="606"/>
      <c r="H118" s="606"/>
    </row>
    <row r="119" spans="1:8" ht="15">
      <c r="A119" s="605"/>
      <c r="B119" s="605"/>
      <c r="C119" s="606"/>
      <c r="D119" s="606"/>
      <c r="E119" s="606"/>
      <c r="F119" s="606"/>
      <c r="G119" s="606"/>
      <c r="H119" s="606"/>
    </row>
    <row r="120" spans="1:8" ht="21.75" customHeight="1">
      <c r="A120" s="605"/>
      <c r="B120" s="605"/>
      <c r="C120" s="606"/>
      <c r="D120" s="606"/>
      <c r="E120" s="606"/>
      <c r="F120" s="606"/>
      <c r="G120" s="606"/>
      <c r="H120" s="606"/>
    </row>
    <row r="121" spans="1:8" ht="15">
      <c r="A121" s="605"/>
      <c r="B121" s="605"/>
      <c r="C121" s="606"/>
      <c r="D121" s="606"/>
      <c r="E121" s="606"/>
      <c r="F121" s="606"/>
      <c r="G121" s="606"/>
      <c r="H121" s="606"/>
    </row>
    <row r="122" spans="1:8" ht="15">
      <c r="A122" s="605"/>
      <c r="B122" s="605"/>
      <c r="C122" s="606"/>
      <c r="D122" s="606"/>
      <c r="E122" s="606"/>
      <c r="F122" s="606"/>
      <c r="G122" s="606"/>
      <c r="H122" s="606"/>
    </row>
    <row r="123" spans="1:8" ht="15">
      <c r="A123" s="605"/>
      <c r="B123" s="605"/>
      <c r="C123" s="606"/>
      <c r="D123" s="606"/>
      <c r="E123" s="606"/>
      <c r="F123" s="606"/>
      <c r="G123" s="606"/>
      <c r="H123" s="606"/>
    </row>
    <row r="124" spans="1:8" ht="15">
      <c r="A124" s="605"/>
      <c r="B124" s="605"/>
      <c r="C124" s="606"/>
      <c r="D124" s="606"/>
      <c r="E124" s="606"/>
      <c r="F124" s="606"/>
      <c r="G124" s="606"/>
      <c r="H124" s="606"/>
    </row>
    <row r="125" spans="1:8" ht="15.75">
      <c r="A125" s="402"/>
      <c r="B125" s="329"/>
      <c r="C125" s="376"/>
      <c r="D125" s="376"/>
      <c r="E125" s="329"/>
      <c r="F125" s="329"/>
      <c r="G125" s="329"/>
      <c r="H125" s="329"/>
    </row>
    <row r="126" spans="1:8" ht="15.75">
      <c r="A126" s="402"/>
      <c r="B126" s="329"/>
      <c r="C126" s="376"/>
      <c r="D126" s="376"/>
      <c r="E126" s="329"/>
      <c r="F126" s="329"/>
      <c r="G126" s="329"/>
      <c r="H126" s="329"/>
    </row>
    <row r="127" spans="1:2" ht="12.75">
      <c r="A127" s="403"/>
      <c r="B127" s="386"/>
    </row>
    <row r="128" spans="1:2" ht="12.75">
      <c r="A128" s="403"/>
      <c r="B128" s="386"/>
    </row>
    <row r="129" spans="1:2" ht="15">
      <c r="A129" s="403"/>
      <c r="B129" s="608"/>
    </row>
    <row r="130" spans="1:2" ht="12.75">
      <c r="A130" s="403"/>
      <c r="B130" s="386"/>
    </row>
    <row r="131" spans="1:2" ht="12.75">
      <c r="A131" s="403"/>
      <c r="B131" s="386"/>
    </row>
    <row r="132" spans="1:2" ht="12.75">
      <c r="A132" s="403"/>
      <c r="B132" s="386"/>
    </row>
    <row r="133" spans="1:2" ht="12.75">
      <c r="A133" s="403"/>
      <c r="B133" s="386"/>
    </row>
    <row r="134" spans="1:2" ht="12.75">
      <c r="A134" s="403"/>
      <c r="B134" s="386"/>
    </row>
    <row r="135" spans="1:2" ht="12.75">
      <c r="A135" s="403"/>
      <c r="B135" s="386"/>
    </row>
    <row r="136" spans="1:2" ht="12.75">
      <c r="A136" s="403"/>
      <c r="B136" s="386"/>
    </row>
    <row r="137" spans="1:2" ht="12.75">
      <c r="A137" s="403"/>
      <c r="B137" s="386"/>
    </row>
    <row r="138" spans="1:2" ht="12.75">
      <c r="A138" s="403"/>
      <c r="B138" s="386"/>
    </row>
    <row r="139" spans="1:2" ht="12.75">
      <c r="A139" s="403"/>
      <c r="B139" s="386"/>
    </row>
    <row r="140" spans="1:2" ht="12.75">
      <c r="A140" s="403"/>
      <c r="B140" s="386"/>
    </row>
    <row r="141" spans="1:2" ht="12.75">
      <c r="A141" s="403"/>
      <c r="B141" s="386"/>
    </row>
    <row r="142" spans="1:2" ht="12.75">
      <c r="A142" s="403"/>
      <c r="B142" s="386"/>
    </row>
    <row r="143" spans="1:2" ht="12.75">
      <c r="A143" s="403"/>
      <c r="B143" s="386"/>
    </row>
    <row r="144" spans="1:2" ht="12.75">
      <c r="A144" s="403"/>
      <c r="B144" s="386"/>
    </row>
    <row r="145" spans="1:2" ht="12.75">
      <c r="A145" s="403"/>
      <c r="B145" s="386"/>
    </row>
    <row r="146" spans="1:2" ht="12.75">
      <c r="A146" s="403"/>
      <c r="B146" s="386"/>
    </row>
    <row r="147" spans="1:2" ht="12.75">
      <c r="A147" s="403"/>
      <c r="B147" s="386"/>
    </row>
    <row r="148" spans="1:2" ht="12.75">
      <c r="A148" s="403"/>
      <c r="B148" s="386"/>
    </row>
    <row r="149" spans="1:2" ht="12.75">
      <c r="A149" s="403"/>
      <c r="B149" s="386"/>
    </row>
    <row r="150" spans="1:2" ht="12.75">
      <c r="A150" s="403"/>
      <c r="B150" s="386"/>
    </row>
    <row r="151" spans="1:2" ht="12.75">
      <c r="A151" s="403"/>
      <c r="B151" s="386"/>
    </row>
    <row r="152" ht="12.75">
      <c r="B152" s="386"/>
    </row>
    <row r="153" ht="12.75">
      <c r="B153" s="386"/>
    </row>
    <row r="154" ht="12.75">
      <c r="B154" s="386"/>
    </row>
    <row r="155" ht="12.75">
      <c r="B155" s="386"/>
    </row>
    <row r="156" spans="1:2" ht="12.75">
      <c r="A156" s="386" t="s">
        <v>477</v>
      </c>
      <c r="B156" s="386"/>
    </row>
    <row r="157" ht="12.75">
      <c r="B157" s="386"/>
    </row>
    <row r="158" spans="1:2" ht="12.75">
      <c r="A158" s="603" t="s">
        <v>593</v>
      </c>
      <c r="B158" s="386"/>
    </row>
    <row r="159" ht="12.75">
      <c r="B159" s="386"/>
    </row>
    <row r="160" spans="1:2" ht="12.75">
      <c r="A160" s="386" t="s">
        <v>594</v>
      </c>
      <c r="B160" s="386"/>
    </row>
    <row r="161" spans="1:2" ht="12.75">
      <c r="A161" s="386" t="s">
        <v>595</v>
      </c>
      <c r="B161" s="386"/>
    </row>
    <row r="162" spans="1:2" ht="12.75">
      <c r="A162" s="386" t="s">
        <v>596</v>
      </c>
      <c r="B162" s="386"/>
    </row>
    <row r="163" ht="12.75">
      <c r="B163" s="386"/>
    </row>
    <row r="164" spans="1:2" ht="12.75">
      <c r="A164" s="603" t="s">
        <v>597</v>
      </c>
      <c r="B164" s="386"/>
    </row>
    <row r="165" ht="12.75">
      <c r="B165" s="386"/>
    </row>
    <row r="166" spans="1:2" ht="12.75">
      <c r="A166" s="386" t="s">
        <v>598</v>
      </c>
      <c r="B166" s="386"/>
    </row>
    <row r="167" spans="1:2" ht="12.75">
      <c r="A167" s="386" t="s">
        <v>599</v>
      </c>
      <c r="B167" s="386"/>
    </row>
    <row r="168" spans="1:2" ht="12.75">
      <c r="A168" s="386" t="s">
        <v>600</v>
      </c>
      <c r="B168" s="386"/>
    </row>
    <row r="169" ht="12.75">
      <c r="B169" s="386"/>
    </row>
    <row r="170" ht="12.75">
      <c r="B170" s="386"/>
    </row>
    <row r="171" ht="12.75">
      <c r="B171" s="386"/>
    </row>
    <row r="172" ht="12.75">
      <c r="B172" s="386"/>
    </row>
    <row r="173" ht="12.75">
      <c r="B173" s="386"/>
    </row>
    <row r="174" ht="12.75">
      <c r="B174" s="386"/>
    </row>
    <row r="175" ht="12.75">
      <c r="B175" s="386"/>
    </row>
    <row r="176" ht="12.75">
      <c r="B176" s="386"/>
    </row>
    <row r="177" ht="12.75">
      <c r="B177" s="386"/>
    </row>
    <row r="178" ht="12.75">
      <c r="B178" s="386"/>
    </row>
    <row r="179" ht="12.75">
      <c r="B179" s="386"/>
    </row>
    <row r="180" ht="12.75">
      <c r="B180" s="386"/>
    </row>
    <row r="181" ht="12.75">
      <c r="B181" s="386"/>
    </row>
    <row r="182" ht="12.75">
      <c r="B182" s="386"/>
    </row>
    <row r="183" ht="12.75">
      <c r="B183" s="386"/>
    </row>
    <row r="184" ht="12.75">
      <c r="B184" s="386"/>
    </row>
    <row r="185" ht="12.75">
      <c r="B185" s="386"/>
    </row>
    <row r="186" ht="12.75">
      <c r="B186" s="386"/>
    </row>
    <row r="187" ht="12.75">
      <c r="B187" s="386"/>
    </row>
    <row r="188" ht="12.75">
      <c r="B188" s="386"/>
    </row>
    <row r="189" ht="12.75">
      <c r="B189" s="386"/>
    </row>
    <row r="190" ht="12.75">
      <c r="B190" s="386"/>
    </row>
    <row r="191" ht="12.75">
      <c r="B191" s="386"/>
    </row>
    <row r="192" ht="12.75">
      <c r="B192" s="386"/>
    </row>
    <row r="193" ht="12.75">
      <c r="B193" s="386"/>
    </row>
    <row r="194" ht="12.75">
      <c r="B194" s="386"/>
    </row>
    <row r="195" ht="12.75">
      <c r="B195" s="386"/>
    </row>
    <row r="196" ht="12.75">
      <c r="B196" s="386"/>
    </row>
    <row r="197" ht="12.75">
      <c r="B197" s="386"/>
    </row>
    <row r="198" ht="12.75">
      <c r="B198" s="386"/>
    </row>
    <row r="199" ht="12.75">
      <c r="B199" s="386"/>
    </row>
    <row r="200" ht="12.75">
      <c r="B200" s="386"/>
    </row>
    <row r="201" ht="12.75">
      <c r="B201" s="386"/>
    </row>
    <row r="202" ht="12.75">
      <c r="B202" s="386"/>
    </row>
    <row r="203" ht="12.75">
      <c r="B203" s="386"/>
    </row>
    <row r="204" ht="12.75">
      <c r="B204" s="386"/>
    </row>
    <row r="205" ht="12.75">
      <c r="B205" s="386"/>
    </row>
    <row r="206" ht="12.75">
      <c r="B206" s="386"/>
    </row>
    <row r="207" ht="12.75">
      <c r="B207" s="386"/>
    </row>
    <row r="208" ht="12.75">
      <c r="B208" s="386"/>
    </row>
    <row r="209" ht="12.75">
      <c r="B209" s="386"/>
    </row>
    <row r="210" ht="12.75">
      <c r="A210" s="387" t="s">
        <v>477</v>
      </c>
    </row>
    <row r="211" ht="12.75">
      <c r="A211" s="387"/>
    </row>
    <row r="212" spans="1:8" ht="12.75">
      <c r="A212" s="388">
        <v>1</v>
      </c>
      <c r="B212" s="387" t="s">
        <v>478</v>
      </c>
      <c r="E212" s="387"/>
      <c r="F212" s="387"/>
      <c r="G212" s="387"/>
      <c r="H212" s="387"/>
    </row>
    <row r="213" spans="1:8" ht="12.75">
      <c r="A213" s="388"/>
      <c r="E213" s="387"/>
      <c r="F213" s="387"/>
      <c r="G213" s="387"/>
      <c r="H213" s="387"/>
    </row>
    <row r="214" spans="1:8" ht="12.75">
      <c r="A214" s="388">
        <v>2</v>
      </c>
      <c r="B214" s="387" t="s">
        <v>479</v>
      </c>
      <c r="E214" s="387"/>
      <c r="F214" s="387"/>
      <c r="G214" s="387"/>
      <c r="H214" s="387"/>
    </row>
    <row r="215" spans="2:8" ht="12.75">
      <c r="B215" s="387" t="s">
        <v>480</v>
      </c>
      <c r="E215" s="387"/>
      <c r="F215" s="387"/>
      <c r="G215" s="387"/>
      <c r="H215" s="387"/>
    </row>
    <row r="216" spans="2:8" ht="12.75">
      <c r="B216" s="387" t="s">
        <v>481</v>
      </c>
      <c r="E216" s="387"/>
      <c r="F216" s="387"/>
      <c r="G216" s="387"/>
      <c r="H216" s="387"/>
    </row>
    <row r="217" spans="2:8" ht="12.75">
      <c r="B217" s="387" t="s">
        <v>482</v>
      </c>
      <c r="E217" s="387"/>
      <c r="F217" s="387"/>
      <c r="G217" s="387"/>
      <c r="H217" s="387"/>
    </row>
    <row r="218" spans="2:8" ht="12.75">
      <c r="B218" s="387" t="s">
        <v>483</v>
      </c>
      <c r="E218" s="387"/>
      <c r="F218" s="387"/>
      <c r="G218" s="387"/>
      <c r="H218" s="387"/>
    </row>
    <row r="219" spans="2:8" ht="12.75">
      <c r="B219" s="387" t="s">
        <v>484</v>
      </c>
      <c r="E219" s="387"/>
      <c r="F219" s="387"/>
      <c r="G219" s="387"/>
      <c r="H219" s="387"/>
    </row>
    <row r="220" ht="12.75">
      <c r="B220" s="386"/>
    </row>
    <row r="221" ht="15.75">
      <c r="B221" s="376" t="s">
        <v>485</v>
      </c>
    </row>
    <row r="223" spans="1:8" ht="29.25" customHeight="1">
      <c r="A223" s="638" t="s">
        <v>486</v>
      </c>
      <c r="B223" s="639"/>
      <c r="C223" s="639"/>
      <c r="D223" s="639"/>
      <c r="E223" s="639"/>
      <c r="F223" s="639"/>
      <c r="G223" s="639"/>
      <c r="H223" s="639"/>
    </row>
    <row r="224" ht="6" customHeight="1">
      <c r="A224" s="389"/>
    </row>
    <row r="225" spans="1:8" ht="48" customHeight="1">
      <c r="A225" s="638" t="s">
        <v>487</v>
      </c>
      <c r="B225" s="639"/>
      <c r="C225" s="639"/>
      <c r="D225" s="639"/>
      <c r="E225" s="639"/>
      <c r="F225" s="639"/>
      <c r="G225" s="639"/>
      <c r="H225" s="639"/>
    </row>
    <row r="226" ht="6" customHeight="1">
      <c r="A226" s="390"/>
    </row>
    <row r="227" spans="1:8" ht="40.5" customHeight="1">
      <c r="A227" s="638" t="s">
        <v>488</v>
      </c>
      <c r="B227" s="639"/>
      <c r="C227" s="639"/>
      <c r="D227" s="639"/>
      <c r="E227" s="639"/>
      <c r="F227" s="639"/>
      <c r="G227" s="639"/>
      <c r="H227" s="639"/>
    </row>
    <row r="228" ht="6" customHeight="1">
      <c r="A228" s="389"/>
    </row>
    <row r="229" spans="1:8" ht="44.25" customHeight="1">
      <c r="A229" s="638" t="s">
        <v>489</v>
      </c>
      <c r="B229" s="639"/>
      <c r="C229" s="639"/>
      <c r="D229" s="639"/>
      <c r="E229" s="639"/>
      <c r="F229" s="639"/>
      <c r="G229" s="639"/>
      <c r="H229" s="639"/>
    </row>
    <row r="230" ht="5.25" customHeight="1">
      <c r="A230" s="390"/>
    </row>
    <row r="231" spans="1:8" ht="33" customHeight="1">
      <c r="A231" s="638" t="s">
        <v>490</v>
      </c>
      <c r="B231" s="639"/>
      <c r="C231" s="639"/>
      <c r="D231" s="639"/>
      <c r="E231" s="639"/>
      <c r="F231" s="639"/>
      <c r="G231" s="639"/>
      <c r="H231" s="639"/>
    </row>
  </sheetData>
  <mergeCells count="7">
    <mergeCell ref="A72:H72"/>
    <mergeCell ref="A5:H5"/>
    <mergeCell ref="A231:H231"/>
    <mergeCell ref="A223:H223"/>
    <mergeCell ref="A225:H225"/>
    <mergeCell ref="A227:H227"/>
    <mergeCell ref="A229:H229"/>
  </mergeCells>
  <printOptions/>
  <pageMargins left="0.41" right="0.4" top="0.3937007874015748" bottom="0.1968503937007874" header="0.5118110236220472" footer="0.31496062992125984"/>
  <pageSetup fitToHeight="0" horizontalDpi="600" verticalDpi="600" orientation="portrait" paperSize="9" scale="90" r:id="rId2"/>
  <headerFooter alignWithMargins="0">
    <oddFooter>&amp;C&amp;"Arial,Regular"&amp;12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7"/>
  <sheetViews>
    <sheetView workbookViewId="0" topLeftCell="A1">
      <selection activeCell="K40" sqref="K40"/>
    </sheetView>
  </sheetViews>
  <sheetFormatPr defaultColWidth="9.00390625" defaultRowHeight="13.5"/>
  <cols>
    <col min="1" max="1" width="5.625" style="43" customWidth="1"/>
    <col min="2" max="2" width="42.625" style="44" customWidth="1"/>
    <col min="3" max="3" width="11.375" style="48" hidden="1" customWidth="1"/>
    <col min="4" max="4" width="11.375" style="435" hidden="1" customWidth="1"/>
    <col min="5" max="6" width="12.00390625" style="48" customWidth="1"/>
    <col min="7" max="7" width="0.875" style="48" customWidth="1"/>
    <col min="8" max="8" width="12.00390625" style="43" customWidth="1"/>
    <col min="9" max="9" width="11.625" style="43" bestFit="1" customWidth="1"/>
    <col min="10" max="16384" width="9.00390625" style="43" customWidth="1"/>
  </cols>
  <sheetData>
    <row r="1" spans="1:8" s="2" customFormat="1" ht="18">
      <c r="A1" s="640" t="s">
        <v>492</v>
      </c>
      <c r="B1" s="640"/>
      <c r="C1" s="640"/>
      <c r="D1" s="640"/>
      <c r="E1" s="640"/>
      <c r="F1" s="640"/>
      <c r="G1" s="640"/>
      <c r="H1" s="640"/>
    </row>
    <row r="2" spans="2:8" s="2" customFormat="1" ht="18.75" thickBot="1">
      <c r="B2" s="1"/>
      <c r="C2" s="1"/>
      <c r="D2" s="409"/>
      <c r="E2" s="1"/>
      <c r="F2" s="1"/>
      <c r="G2" s="1"/>
      <c r="H2" s="1"/>
    </row>
    <row r="3" spans="1:8" s="9" customFormat="1" ht="19.5" customHeight="1">
      <c r="A3" s="3"/>
      <c r="B3" s="4"/>
      <c r="C3" s="5" t="s">
        <v>215</v>
      </c>
      <c r="D3" s="410" t="s">
        <v>215</v>
      </c>
      <c r="E3" s="5" t="s">
        <v>216</v>
      </c>
      <c r="F3" s="6" t="s">
        <v>214</v>
      </c>
      <c r="G3" s="7"/>
      <c r="H3" s="8" t="s">
        <v>213</v>
      </c>
    </row>
    <row r="4" spans="1:8" s="9" customFormat="1" ht="19.5" customHeight="1" thickBot="1">
      <c r="A4" s="10" t="s">
        <v>217</v>
      </c>
      <c r="B4" s="11"/>
      <c r="C4" s="12" t="s">
        <v>334</v>
      </c>
      <c r="D4" s="411" t="s">
        <v>212</v>
      </c>
      <c r="E4" s="12" t="s">
        <v>424</v>
      </c>
      <c r="F4" s="412" t="s">
        <v>424</v>
      </c>
      <c r="G4" s="13"/>
      <c r="H4" s="413" t="s">
        <v>440</v>
      </c>
    </row>
    <row r="5" spans="1:8" s="9" customFormat="1" ht="15.75">
      <c r="A5" s="3"/>
      <c r="B5" s="4"/>
      <c r="C5" s="5" t="s">
        <v>218</v>
      </c>
      <c r="D5" s="410" t="s">
        <v>218</v>
      </c>
      <c r="E5" s="5" t="s">
        <v>218</v>
      </c>
      <c r="F5" s="6" t="s">
        <v>218</v>
      </c>
      <c r="G5" s="14"/>
      <c r="H5" s="8" t="s">
        <v>218</v>
      </c>
    </row>
    <row r="6" spans="1:8" s="9" customFormat="1" ht="15.75">
      <c r="A6" s="15"/>
      <c r="B6" s="16" t="s">
        <v>219</v>
      </c>
      <c r="C6" s="17"/>
      <c r="D6" s="414"/>
      <c r="E6" s="17"/>
      <c r="F6" s="18"/>
      <c r="G6" s="14"/>
      <c r="H6" s="19"/>
    </row>
    <row r="7" spans="1:8" s="9" customFormat="1" ht="15.75">
      <c r="A7" s="15"/>
      <c r="B7" s="16"/>
      <c r="C7" s="17"/>
      <c r="D7" s="414"/>
      <c r="E7" s="17"/>
      <c r="F7" s="18"/>
      <c r="G7" s="14"/>
      <c r="H7" s="19"/>
    </row>
    <row r="8" spans="1:9" s="9" customFormat="1" ht="15.75">
      <c r="A8" s="20">
        <v>1</v>
      </c>
      <c r="B8" s="21" t="s">
        <v>220</v>
      </c>
      <c r="C8" s="22">
        <f>'[3]BVACOP Services'!C197</f>
        <v>3399351</v>
      </c>
      <c r="D8" s="415">
        <f>'[3]BVACOP Services'!D197</f>
        <v>3000207</v>
      </c>
      <c r="E8" s="22">
        <v>2717940</v>
      </c>
      <c r="F8" s="416">
        <v>2657160</v>
      </c>
      <c r="G8" s="417"/>
      <c r="H8" s="418">
        <v>2833720</v>
      </c>
      <c r="I8" s="47"/>
    </row>
    <row r="9" spans="1:8" s="9" customFormat="1" ht="15.75">
      <c r="A9" s="20"/>
      <c r="B9" s="21"/>
      <c r="C9" s="23"/>
      <c r="D9" s="419"/>
      <c r="E9" s="23"/>
      <c r="F9" s="420"/>
      <c r="G9" s="54"/>
      <c r="H9" s="421"/>
    </row>
    <row r="10" spans="1:8" s="9" customFormat="1" ht="15.75">
      <c r="A10" s="20">
        <v>2</v>
      </c>
      <c r="B10" s="21" t="s">
        <v>221</v>
      </c>
      <c r="C10" s="22">
        <f>'[3]BVACOP Services'!C494</f>
        <v>4051425</v>
      </c>
      <c r="D10" s="415">
        <f>'[3]BVACOP Services'!D494</f>
        <v>4317410</v>
      </c>
      <c r="E10" s="24">
        <v>4506920</v>
      </c>
      <c r="F10" s="416">
        <v>4018530</v>
      </c>
      <c r="G10" s="417"/>
      <c r="H10" s="55">
        <v>4106960</v>
      </c>
    </row>
    <row r="11" spans="1:8" s="9" customFormat="1" ht="15.75">
      <c r="A11" s="20"/>
      <c r="B11" s="21"/>
      <c r="C11" s="22"/>
      <c r="D11" s="415"/>
      <c r="E11" s="24"/>
      <c r="F11" s="416"/>
      <c r="G11" s="417"/>
      <c r="H11" s="55"/>
    </row>
    <row r="12" spans="1:8" s="9" customFormat="1" ht="15.75">
      <c r="A12" s="20">
        <v>3</v>
      </c>
      <c r="B12" s="21" t="s">
        <v>222</v>
      </c>
      <c r="C12" s="22">
        <f>'[3]BVACOP Services'!C703</f>
        <v>-830302</v>
      </c>
      <c r="D12" s="415">
        <f>'[3]BVACOP Services'!D703</f>
        <v>744220</v>
      </c>
      <c r="E12" s="22">
        <v>1516460</v>
      </c>
      <c r="F12" s="416">
        <v>1502840</v>
      </c>
      <c r="G12" s="417"/>
      <c r="H12" s="418">
        <v>1672700</v>
      </c>
    </row>
    <row r="13" spans="1:8" s="9" customFormat="1" ht="15.75">
      <c r="A13" s="20"/>
      <c r="B13" s="21"/>
      <c r="C13" s="22"/>
      <c r="D13" s="415"/>
      <c r="E13" s="22"/>
      <c r="F13" s="422"/>
      <c r="G13" s="417"/>
      <c r="H13" s="418"/>
    </row>
    <row r="14" spans="1:8" s="9" customFormat="1" ht="15.75">
      <c r="A14" s="20">
        <v>4</v>
      </c>
      <c r="B14" s="21" t="s">
        <v>223</v>
      </c>
      <c r="C14" s="22">
        <f>'[3]BVACOP Services'!C788</f>
        <v>490755</v>
      </c>
      <c r="D14" s="415">
        <f>'[3]BVACOP Services'!D788</f>
        <v>661628</v>
      </c>
      <c r="E14" s="22">
        <v>1023680</v>
      </c>
      <c r="F14" s="422">
        <v>1171210</v>
      </c>
      <c r="G14" s="417"/>
      <c r="H14" s="418">
        <v>1207360</v>
      </c>
    </row>
    <row r="15" spans="1:8" s="9" customFormat="1" ht="15.75">
      <c r="A15" s="20"/>
      <c r="B15" s="21"/>
      <c r="C15" s="23"/>
      <c r="D15" s="419"/>
      <c r="E15" s="23"/>
      <c r="F15" s="420"/>
      <c r="G15" s="54"/>
      <c r="H15" s="421"/>
    </row>
    <row r="16" spans="1:8" s="9" customFormat="1" ht="15.75">
      <c r="A16" s="20">
        <v>5</v>
      </c>
      <c r="B16" s="21" t="s">
        <v>224</v>
      </c>
      <c r="C16" s="22">
        <f>'[3]BVACOP Services'!C945</f>
        <v>2118508</v>
      </c>
      <c r="D16" s="415">
        <f>'[3]BVACOP Services'!D945</f>
        <v>1349531</v>
      </c>
      <c r="E16" s="24">
        <v>2011970</v>
      </c>
      <c r="F16" s="416">
        <v>1828550</v>
      </c>
      <c r="G16" s="417"/>
      <c r="H16" s="55">
        <v>1600220</v>
      </c>
    </row>
    <row r="17" spans="1:8" s="9" customFormat="1" ht="15.75">
      <c r="A17" s="20"/>
      <c r="B17" s="21"/>
      <c r="C17" s="22"/>
      <c r="D17" s="415"/>
      <c r="E17" s="22"/>
      <c r="F17" s="422"/>
      <c r="G17" s="417"/>
      <c r="H17" s="418"/>
    </row>
    <row r="18" spans="1:8" s="9" customFormat="1" ht="15.75">
      <c r="A18" s="20">
        <v>6</v>
      </c>
      <c r="B18" s="21" t="s">
        <v>225</v>
      </c>
      <c r="C18" s="24">
        <f>'[3]BVACOP Services'!C976</f>
        <v>1826276</v>
      </c>
      <c r="D18" s="415">
        <f>'[3]BVACOP Services'!D976</f>
        <v>2456780</v>
      </c>
      <c r="E18" s="24">
        <v>1968960</v>
      </c>
      <c r="F18" s="416">
        <v>1931900</v>
      </c>
      <c r="G18" s="417"/>
      <c r="H18" s="55">
        <v>1952060</v>
      </c>
    </row>
    <row r="19" spans="1:8" s="9" customFormat="1" ht="15.75">
      <c r="A19" s="20"/>
      <c r="B19" s="21"/>
      <c r="C19" s="22"/>
      <c r="D19" s="415"/>
      <c r="E19" s="22"/>
      <c r="F19" s="422"/>
      <c r="G19" s="417"/>
      <c r="H19" s="418"/>
    </row>
    <row r="20" spans="1:8" s="9" customFormat="1" ht="15.75">
      <c r="A20" s="20">
        <v>7</v>
      </c>
      <c r="B20" s="21" t="s">
        <v>226</v>
      </c>
      <c r="C20" s="22">
        <f>'[3]BVACOP Services'!C1068</f>
        <v>1909627</v>
      </c>
      <c r="D20" s="415">
        <f>'[3]BVACOP Services'!D1068</f>
        <v>1851016</v>
      </c>
      <c r="E20" s="22">
        <v>2114220</v>
      </c>
      <c r="F20" s="422">
        <v>2071560</v>
      </c>
      <c r="G20" s="417"/>
      <c r="H20" s="418">
        <v>2045120</v>
      </c>
    </row>
    <row r="21" spans="1:8" s="9" customFormat="1" ht="15.75">
      <c r="A21" s="20"/>
      <c r="B21" s="21"/>
      <c r="C21" s="22"/>
      <c r="D21" s="415"/>
      <c r="E21" s="22"/>
      <c r="F21" s="422"/>
      <c r="G21" s="417"/>
      <c r="H21" s="418"/>
    </row>
    <row r="22" spans="1:8" s="9" customFormat="1" ht="15.75">
      <c r="A22" s="20">
        <v>8</v>
      </c>
      <c r="B22" s="21" t="s">
        <v>227</v>
      </c>
      <c r="C22" s="22">
        <f>'[3]BVACOP Services'!C1164</f>
        <v>-474597</v>
      </c>
      <c r="D22" s="415">
        <f>'[3]BVACOP Services'!D1164</f>
        <v>-401616</v>
      </c>
      <c r="E22" s="22">
        <v>-487620</v>
      </c>
      <c r="F22" s="416">
        <v>-481570</v>
      </c>
      <c r="G22" s="417"/>
      <c r="H22" s="418">
        <v>-505390</v>
      </c>
    </row>
    <row r="23" spans="1:8" s="9" customFormat="1" ht="15.75">
      <c r="A23" s="15"/>
      <c r="B23" s="21"/>
      <c r="C23" s="25"/>
      <c r="D23" s="423"/>
      <c r="E23" s="25"/>
      <c r="F23" s="424"/>
      <c r="G23" s="26"/>
      <c r="H23" s="425"/>
    </row>
    <row r="24" spans="1:8" s="9" customFormat="1" ht="15.75" customHeight="1">
      <c r="A24" s="20">
        <v>9</v>
      </c>
      <c r="B24" s="27" t="s">
        <v>423</v>
      </c>
      <c r="C24" s="28">
        <v>125000</v>
      </c>
      <c r="D24" s="426">
        <v>0</v>
      </c>
      <c r="E24" s="28">
        <v>50000</v>
      </c>
      <c r="F24" s="427">
        <v>0</v>
      </c>
      <c r="G24" s="428"/>
      <c r="H24" s="429">
        <v>50000</v>
      </c>
    </row>
    <row r="25" spans="1:8" s="9" customFormat="1" ht="15.75">
      <c r="A25" s="15"/>
      <c r="B25" s="21"/>
      <c r="C25" s="29"/>
      <c r="D25" s="423"/>
      <c r="E25" s="29"/>
      <c r="F25" s="30"/>
      <c r="G25" s="26"/>
      <c r="H25" s="31"/>
    </row>
    <row r="26" spans="1:8" s="9" customFormat="1" ht="15.75">
      <c r="A26" s="20">
        <v>10</v>
      </c>
      <c r="B26" s="21" t="s">
        <v>228</v>
      </c>
      <c r="C26" s="29">
        <v>100000</v>
      </c>
      <c r="D26" s="423">
        <v>0</v>
      </c>
      <c r="E26" s="29">
        <v>50000</v>
      </c>
      <c r="F26" s="30">
        <v>0</v>
      </c>
      <c r="G26" s="26"/>
      <c r="H26" s="31">
        <v>50000</v>
      </c>
    </row>
    <row r="27" spans="1:8" s="9" customFormat="1" ht="15.75">
      <c r="A27" s="15"/>
      <c r="B27" s="32"/>
      <c r="C27" s="25"/>
      <c r="D27" s="423"/>
      <c r="E27" s="29"/>
      <c r="F27" s="30"/>
      <c r="G27" s="26"/>
      <c r="H27" s="31"/>
    </row>
    <row r="28" spans="1:8" s="9" customFormat="1" ht="17.25" customHeight="1">
      <c r="A28" s="20">
        <v>11</v>
      </c>
      <c r="B28" s="32" t="s">
        <v>229</v>
      </c>
      <c r="C28" s="33">
        <f>SUM(C8:C27)</f>
        <v>12716043</v>
      </c>
      <c r="D28" s="430">
        <f>SUM(D8:D27)</f>
        <v>13979176</v>
      </c>
      <c r="E28" s="34">
        <f>SUM(E8:E26)</f>
        <v>15472530</v>
      </c>
      <c r="F28" s="35">
        <f>SUM(F8:F26)</f>
        <v>14700180</v>
      </c>
      <c r="G28" s="36"/>
      <c r="H28" s="37">
        <f>SUM(H8:H26)</f>
        <v>15012750</v>
      </c>
    </row>
    <row r="29" spans="1:8" s="9" customFormat="1" ht="15.75">
      <c r="A29" s="15"/>
      <c r="B29" s="32"/>
      <c r="C29" s="25"/>
      <c r="D29" s="423"/>
      <c r="E29" s="29"/>
      <c r="F29" s="30"/>
      <c r="G29" s="26"/>
      <c r="H29" s="31"/>
    </row>
    <row r="30" spans="1:8" s="9" customFormat="1" ht="15.75">
      <c r="A30" s="15"/>
      <c r="B30" s="32"/>
      <c r="C30" s="25"/>
      <c r="D30" s="423"/>
      <c r="E30" s="29"/>
      <c r="F30" s="30"/>
      <c r="G30" s="26"/>
      <c r="H30" s="31"/>
    </row>
    <row r="31" spans="1:8" s="9" customFormat="1" ht="15.75">
      <c r="A31" s="20">
        <v>12</v>
      </c>
      <c r="B31" s="38" t="s">
        <v>230</v>
      </c>
      <c r="C31" s="29">
        <v>55000</v>
      </c>
      <c r="D31" s="423">
        <f>'[3]BVACOP Services'!D1235</f>
        <v>1084670</v>
      </c>
      <c r="E31" s="29">
        <v>-125900</v>
      </c>
      <c r="F31" s="30">
        <v>50050</v>
      </c>
      <c r="G31" s="26"/>
      <c r="H31" s="31">
        <v>86870</v>
      </c>
    </row>
    <row r="32" spans="1:8" s="9" customFormat="1" ht="15.75">
      <c r="A32" s="20"/>
      <c r="B32" s="32"/>
      <c r="C32" s="29"/>
      <c r="D32" s="423"/>
      <c r="E32" s="29"/>
      <c r="F32" s="30"/>
      <c r="G32" s="26"/>
      <c r="H32" s="31"/>
    </row>
    <row r="33" spans="1:9" s="9" customFormat="1" ht="15.75">
      <c r="A33" s="20">
        <v>13</v>
      </c>
      <c r="B33" s="38" t="s">
        <v>231</v>
      </c>
      <c r="C33" s="29">
        <f>'[3]BVACOP Services'!C1190</f>
        <v>-559057</v>
      </c>
      <c r="D33" s="423">
        <f>'[3]BVACOP Services'!D1190</f>
        <v>433812</v>
      </c>
      <c r="E33" s="29">
        <v>-338710</v>
      </c>
      <c r="F33" s="30">
        <v>-48900</v>
      </c>
      <c r="G33" s="26"/>
      <c r="H33" s="31">
        <v>-106500</v>
      </c>
      <c r="I33" s="47"/>
    </row>
    <row r="34" spans="1:8" s="9" customFormat="1" ht="15.75">
      <c r="A34" s="20"/>
      <c r="B34" s="38"/>
      <c r="C34" s="29"/>
      <c r="D34" s="423"/>
      <c r="E34" s="29"/>
      <c r="F34" s="30"/>
      <c r="G34" s="26"/>
      <c r="H34" s="31"/>
    </row>
    <row r="35" spans="1:9" s="9" customFormat="1" ht="15.75">
      <c r="A35" s="20">
        <v>14</v>
      </c>
      <c r="B35" s="38" t="s">
        <v>554</v>
      </c>
      <c r="C35" s="29">
        <f>'[3]BVACOP Services'!C1178</f>
        <v>-1562330</v>
      </c>
      <c r="D35" s="423">
        <f>'[3]BVACOP Services'!D1178</f>
        <v>-1826499</v>
      </c>
      <c r="E35" s="29">
        <v>-1613700</v>
      </c>
      <c r="F35" s="30">
        <v>-1693000</v>
      </c>
      <c r="G35" s="26"/>
      <c r="H35" s="31">
        <v>-1562700</v>
      </c>
      <c r="I35" s="39"/>
    </row>
    <row r="36" spans="1:8" s="9" customFormat="1" ht="15.75">
      <c r="A36" s="20"/>
      <c r="B36" s="38"/>
      <c r="C36" s="29"/>
      <c r="D36" s="423"/>
      <c r="E36" s="29"/>
      <c r="F36" s="30"/>
      <c r="G36" s="26"/>
      <c r="H36" s="31"/>
    </row>
    <row r="37" spans="1:9" s="9" customFormat="1" ht="15.75">
      <c r="A37" s="20">
        <v>15</v>
      </c>
      <c r="B37" s="38" t="s">
        <v>555</v>
      </c>
      <c r="C37" s="29">
        <f>'[3]BVACOP Services'!C1182</f>
        <v>-814967</v>
      </c>
      <c r="D37" s="423">
        <f>'[3]BVACOP Services'!D1182</f>
        <v>257579</v>
      </c>
      <c r="E37" s="29">
        <v>-8790</v>
      </c>
      <c r="F37" s="30">
        <v>322100</v>
      </c>
      <c r="G37" s="26"/>
      <c r="H37" s="31">
        <v>170060</v>
      </c>
      <c r="I37" s="39"/>
    </row>
    <row r="38" spans="1:9" s="9" customFormat="1" ht="15.75">
      <c r="A38" s="20"/>
      <c r="B38" s="38"/>
      <c r="C38" s="29"/>
      <c r="D38" s="423"/>
      <c r="E38" s="29"/>
      <c r="F38" s="30"/>
      <c r="G38" s="26"/>
      <c r="H38" s="31"/>
      <c r="I38" s="39"/>
    </row>
    <row r="39" spans="1:9" s="9" customFormat="1" ht="15.75">
      <c r="A39" s="20">
        <v>16</v>
      </c>
      <c r="B39" s="38" t="s">
        <v>588</v>
      </c>
      <c r="C39" s="29"/>
      <c r="D39" s="423"/>
      <c r="E39" s="29">
        <v>0</v>
      </c>
      <c r="F39" s="30">
        <v>55000</v>
      </c>
      <c r="G39" s="26"/>
      <c r="H39" s="31">
        <v>50000</v>
      </c>
      <c r="I39" s="39"/>
    </row>
    <row r="40" spans="1:9" s="9" customFormat="1" ht="16.5" thickBot="1">
      <c r="A40" s="20"/>
      <c r="B40" s="38"/>
      <c r="C40" s="25"/>
      <c r="D40" s="423"/>
      <c r="E40" s="29"/>
      <c r="F40" s="30"/>
      <c r="G40" s="26"/>
      <c r="H40" s="31"/>
      <c r="I40" s="39"/>
    </row>
    <row r="41" spans="1:8" s="9" customFormat="1" ht="15.75">
      <c r="A41" s="20">
        <v>17</v>
      </c>
      <c r="B41" s="16" t="s">
        <v>232</v>
      </c>
      <c r="C41" s="643">
        <f>SUM(C28:C40)</f>
        <v>9834689</v>
      </c>
      <c r="D41" s="645">
        <f>SUM(D28:D40)</f>
        <v>13928738</v>
      </c>
      <c r="E41" s="647">
        <f>SUM(E28:E40)</f>
        <v>13385430</v>
      </c>
      <c r="F41" s="622">
        <f>SUM(F28:F40)</f>
        <v>13385430</v>
      </c>
      <c r="G41" s="40"/>
      <c r="H41" s="641">
        <f>SUM(H28:H40)</f>
        <v>13650480</v>
      </c>
    </row>
    <row r="42" spans="1:9" s="9" customFormat="1" ht="16.5" thickBot="1">
      <c r="A42" s="41"/>
      <c r="B42" s="42" t="s">
        <v>233</v>
      </c>
      <c r="C42" s="644"/>
      <c r="D42" s="646"/>
      <c r="E42" s="621"/>
      <c r="F42" s="623"/>
      <c r="G42" s="40"/>
      <c r="H42" s="642"/>
      <c r="I42" s="47"/>
    </row>
    <row r="43" spans="3:7" ht="12.75">
      <c r="C43" s="45"/>
      <c r="D43" s="431"/>
      <c r="E43" s="43"/>
      <c r="F43" s="45"/>
      <c r="G43" s="46"/>
    </row>
    <row r="44" spans="2:9" s="9" customFormat="1" ht="15.75">
      <c r="B44" s="432"/>
      <c r="C44" s="433"/>
      <c r="D44" s="434"/>
      <c r="E44" s="433"/>
      <c r="F44" s="433"/>
      <c r="G44" s="433"/>
      <c r="H44" s="407"/>
      <c r="I44" s="47"/>
    </row>
    <row r="45" spans="2:9" s="9" customFormat="1" ht="15.75">
      <c r="B45" s="432"/>
      <c r="C45" s="433"/>
      <c r="D45" s="434"/>
      <c r="E45" s="433"/>
      <c r="F45" s="433"/>
      <c r="G45" s="433"/>
      <c r="H45" s="47"/>
      <c r="I45" s="407"/>
    </row>
    <row r="46" spans="2:9" s="9" customFormat="1" ht="15.75">
      <c r="B46" s="432"/>
      <c r="C46" s="433"/>
      <c r="D46" s="434"/>
      <c r="E46" s="433"/>
      <c r="F46" s="433"/>
      <c r="G46" s="433"/>
      <c r="I46" s="407"/>
    </row>
    <row r="47" spans="2:9" s="9" customFormat="1" ht="15.75">
      <c r="B47" s="432"/>
      <c r="C47" s="433"/>
      <c r="D47" s="434"/>
      <c r="E47" s="433"/>
      <c r="F47" s="433"/>
      <c r="G47" s="433"/>
      <c r="H47" s="407"/>
      <c r="I47" s="407"/>
    </row>
    <row r="48" spans="2:9" s="9" customFormat="1" ht="15.75">
      <c r="B48" s="432"/>
      <c r="C48" s="433"/>
      <c r="D48" s="434"/>
      <c r="E48" s="433"/>
      <c r="F48" s="433"/>
      <c r="G48" s="433"/>
      <c r="I48" s="407"/>
    </row>
    <row r="49" spans="2:9" s="9" customFormat="1" ht="15.75">
      <c r="B49" s="432"/>
      <c r="C49" s="433"/>
      <c r="D49" s="434"/>
      <c r="E49" s="433"/>
      <c r="F49" s="433"/>
      <c r="G49" s="433"/>
      <c r="H49" s="407"/>
      <c r="I49" s="407"/>
    </row>
    <row r="50" spans="2:7" s="9" customFormat="1" ht="15.75">
      <c r="B50" s="432"/>
      <c r="C50" s="433"/>
      <c r="D50" s="434"/>
      <c r="E50" s="433"/>
      <c r="F50" s="433"/>
      <c r="G50" s="433"/>
    </row>
    <row r="51" spans="2:7" s="9" customFormat="1" ht="15.75">
      <c r="B51" s="432"/>
      <c r="C51" s="433"/>
      <c r="D51" s="434"/>
      <c r="E51" s="433"/>
      <c r="F51" s="433"/>
      <c r="G51" s="433"/>
    </row>
    <row r="52" spans="2:7" s="9" customFormat="1" ht="15.75">
      <c r="B52" s="432"/>
      <c r="C52" s="433"/>
      <c r="D52" s="434"/>
      <c r="E52" s="433"/>
      <c r="F52" s="433"/>
      <c r="G52" s="433"/>
    </row>
    <row r="53" spans="2:8" s="9" customFormat="1" ht="15.75">
      <c r="B53" s="432"/>
      <c r="C53" s="433"/>
      <c r="D53" s="434"/>
      <c r="E53" s="433"/>
      <c r="F53" s="433"/>
      <c r="G53" s="433"/>
      <c r="H53" s="407"/>
    </row>
    <row r="54" spans="2:7" s="9" customFormat="1" ht="15.75">
      <c r="B54" s="432"/>
      <c r="C54" s="433"/>
      <c r="D54" s="434"/>
      <c r="E54" s="433"/>
      <c r="F54" s="433"/>
      <c r="G54" s="433"/>
    </row>
    <row r="55" spans="2:8" s="9" customFormat="1" ht="15.75">
      <c r="B55" s="432"/>
      <c r="C55" s="433"/>
      <c r="D55" s="434"/>
      <c r="E55" s="433"/>
      <c r="F55" s="433"/>
      <c r="G55" s="433"/>
      <c r="H55" s="407"/>
    </row>
    <row r="56" spans="2:8" s="9" customFormat="1" ht="15.75">
      <c r="B56" s="432"/>
      <c r="C56" s="433"/>
      <c r="D56" s="434"/>
      <c r="E56" s="433"/>
      <c r="F56" s="433"/>
      <c r="G56" s="433"/>
      <c r="H56" s="407"/>
    </row>
    <row r="57" spans="2:8" s="9" customFormat="1" ht="15.75">
      <c r="B57" s="432"/>
      <c r="C57" s="433"/>
      <c r="D57" s="434"/>
      <c r="E57" s="433"/>
      <c r="F57" s="433"/>
      <c r="G57" s="433"/>
      <c r="H57" s="407"/>
    </row>
    <row r="58" spans="2:8" s="9" customFormat="1" ht="15.75">
      <c r="B58" s="432"/>
      <c r="C58" s="433"/>
      <c r="D58" s="434"/>
      <c r="E58" s="433"/>
      <c r="F58" s="433"/>
      <c r="G58" s="433"/>
      <c r="H58" s="407"/>
    </row>
    <row r="59" spans="2:8" s="9" customFormat="1" ht="15.75">
      <c r="B59" s="432"/>
      <c r="C59" s="433"/>
      <c r="D59" s="434"/>
      <c r="E59" s="433"/>
      <c r="F59" s="433"/>
      <c r="G59" s="433"/>
      <c r="H59" s="407"/>
    </row>
    <row r="60" spans="2:7" s="9" customFormat="1" ht="15.75">
      <c r="B60" s="432"/>
      <c r="C60" s="433"/>
      <c r="D60" s="434"/>
      <c r="E60" s="433"/>
      <c r="F60" s="433"/>
      <c r="G60" s="433"/>
    </row>
    <row r="61" spans="2:8" s="9" customFormat="1" ht="15.75">
      <c r="B61" s="432"/>
      <c r="C61" s="433"/>
      <c r="D61" s="434"/>
      <c r="E61" s="433"/>
      <c r="F61" s="433"/>
      <c r="G61" s="433"/>
      <c r="H61" s="407"/>
    </row>
    <row r="62" spans="2:7" s="9" customFormat="1" ht="15.75">
      <c r="B62" s="432"/>
      <c r="C62" s="433"/>
      <c r="D62" s="434"/>
      <c r="E62" s="433"/>
      <c r="F62" s="433"/>
      <c r="G62" s="433"/>
    </row>
    <row r="63" spans="2:7" s="9" customFormat="1" ht="15.75">
      <c r="B63" s="432"/>
      <c r="C63" s="433"/>
      <c r="D63" s="434"/>
      <c r="E63" s="433"/>
      <c r="F63" s="433"/>
      <c r="G63" s="433"/>
    </row>
    <row r="64" spans="2:7" s="9" customFormat="1" ht="15.75">
      <c r="B64" s="432"/>
      <c r="C64" s="433"/>
      <c r="D64" s="434"/>
      <c r="E64" s="433"/>
      <c r="F64" s="433"/>
      <c r="G64" s="433"/>
    </row>
    <row r="65" spans="2:7" s="9" customFormat="1" ht="15.75">
      <c r="B65" s="432"/>
      <c r="C65" s="433"/>
      <c r="D65" s="434"/>
      <c r="E65" s="433"/>
      <c r="F65" s="433"/>
      <c r="G65" s="433"/>
    </row>
    <row r="66" spans="2:7" s="9" customFormat="1" ht="15.75">
      <c r="B66" s="432"/>
      <c r="C66" s="433"/>
      <c r="D66" s="434"/>
      <c r="E66" s="433"/>
      <c r="F66" s="433"/>
      <c r="G66" s="433"/>
    </row>
    <row r="67" spans="2:7" s="9" customFormat="1" ht="15.75">
      <c r="B67" s="432"/>
      <c r="C67" s="433"/>
      <c r="D67" s="434"/>
      <c r="E67" s="433"/>
      <c r="F67" s="433"/>
      <c r="G67" s="433"/>
    </row>
    <row r="68" spans="2:7" s="9" customFormat="1" ht="15.75">
      <c r="B68" s="432"/>
      <c r="C68" s="433"/>
      <c r="D68" s="434"/>
      <c r="E68" s="433"/>
      <c r="F68" s="433"/>
      <c r="G68" s="433"/>
    </row>
    <row r="69" spans="2:7" s="9" customFormat="1" ht="15.75">
      <c r="B69" s="432"/>
      <c r="C69" s="433"/>
      <c r="D69" s="434"/>
      <c r="E69" s="433"/>
      <c r="F69" s="433"/>
      <c r="G69" s="433"/>
    </row>
    <row r="70" spans="2:7" s="9" customFormat="1" ht="15.75">
      <c r="B70" s="432"/>
      <c r="C70" s="433"/>
      <c r="D70" s="434"/>
      <c r="E70" s="433"/>
      <c r="F70" s="433"/>
      <c r="G70" s="433"/>
    </row>
    <row r="71" spans="2:7" s="9" customFormat="1" ht="15.75">
      <c r="B71" s="432"/>
      <c r="C71" s="433"/>
      <c r="D71" s="434"/>
      <c r="E71" s="433"/>
      <c r="F71" s="433"/>
      <c r="G71" s="433"/>
    </row>
    <row r="72" spans="2:7" s="9" customFormat="1" ht="15.75">
      <c r="B72" s="432"/>
      <c r="C72" s="433"/>
      <c r="D72" s="434"/>
      <c r="E72" s="433"/>
      <c r="F72" s="433"/>
      <c r="G72" s="433"/>
    </row>
    <row r="73" spans="2:7" s="9" customFormat="1" ht="15.75">
      <c r="B73" s="432"/>
      <c r="C73" s="433"/>
      <c r="D73" s="434"/>
      <c r="E73" s="433"/>
      <c r="F73" s="433"/>
      <c r="G73" s="433"/>
    </row>
    <row r="74" spans="2:7" s="9" customFormat="1" ht="15.75">
      <c r="B74" s="432"/>
      <c r="C74" s="433"/>
      <c r="D74" s="434"/>
      <c r="E74" s="433"/>
      <c r="F74" s="433"/>
      <c r="G74" s="433"/>
    </row>
    <row r="75" spans="2:7" s="9" customFormat="1" ht="15.75">
      <c r="B75" s="432"/>
      <c r="C75" s="433"/>
      <c r="D75" s="434"/>
      <c r="E75" s="433"/>
      <c r="F75" s="433"/>
      <c r="G75" s="433"/>
    </row>
    <row r="76" spans="2:7" s="9" customFormat="1" ht="15.75">
      <c r="B76" s="432"/>
      <c r="C76" s="433"/>
      <c r="D76" s="434"/>
      <c r="E76" s="433"/>
      <c r="F76" s="433"/>
      <c r="G76" s="433"/>
    </row>
    <row r="77" spans="2:7" s="9" customFormat="1" ht="15.75">
      <c r="B77" s="432"/>
      <c r="C77" s="433"/>
      <c r="D77" s="434"/>
      <c r="E77" s="433"/>
      <c r="F77" s="433"/>
      <c r="G77" s="433"/>
    </row>
    <row r="78" spans="2:7" s="9" customFormat="1" ht="15.75">
      <c r="B78" s="432"/>
      <c r="C78" s="433"/>
      <c r="D78" s="434"/>
      <c r="E78" s="433"/>
      <c r="F78" s="433"/>
      <c r="G78" s="433"/>
    </row>
    <row r="79" spans="2:7" s="9" customFormat="1" ht="15.75">
      <c r="B79" s="432"/>
      <c r="C79" s="433"/>
      <c r="D79" s="434"/>
      <c r="E79" s="433"/>
      <c r="F79" s="433"/>
      <c r="G79" s="433"/>
    </row>
    <row r="80" spans="2:7" s="9" customFormat="1" ht="15.75">
      <c r="B80" s="432"/>
      <c r="C80" s="433"/>
      <c r="D80" s="434"/>
      <c r="E80" s="433"/>
      <c r="F80" s="433"/>
      <c r="G80" s="433"/>
    </row>
    <row r="81" spans="2:7" s="9" customFormat="1" ht="15.75">
      <c r="B81" s="432"/>
      <c r="C81" s="433"/>
      <c r="D81" s="434"/>
      <c r="E81" s="433"/>
      <c r="F81" s="433"/>
      <c r="G81" s="433"/>
    </row>
    <row r="82" spans="2:7" s="9" customFormat="1" ht="15.75">
      <c r="B82" s="432"/>
      <c r="C82" s="433"/>
      <c r="D82" s="434"/>
      <c r="E82" s="433"/>
      <c r="F82" s="433"/>
      <c r="G82" s="433"/>
    </row>
    <row r="83" spans="2:7" s="9" customFormat="1" ht="15.75">
      <c r="B83" s="432"/>
      <c r="C83" s="433"/>
      <c r="D83" s="434"/>
      <c r="E83" s="433"/>
      <c r="F83" s="433"/>
      <c r="G83" s="433"/>
    </row>
    <row r="84" spans="2:7" s="9" customFormat="1" ht="15.75">
      <c r="B84" s="432"/>
      <c r="C84" s="433"/>
      <c r="D84" s="434"/>
      <c r="E84" s="433"/>
      <c r="F84" s="433"/>
      <c r="G84" s="433"/>
    </row>
    <row r="85" spans="2:7" s="9" customFormat="1" ht="15.75">
      <c r="B85" s="432"/>
      <c r="C85" s="433"/>
      <c r="D85" s="434"/>
      <c r="E85" s="433"/>
      <c r="F85" s="433"/>
      <c r="G85" s="433"/>
    </row>
    <row r="86" spans="2:7" s="9" customFormat="1" ht="15.75">
      <c r="B86" s="432"/>
      <c r="C86" s="433"/>
      <c r="D86" s="434"/>
      <c r="E86" s="433"/>
      <c r="F86" s="433"/>
      <c r="G86" s="433"/>
    </row>
    <row r="87" spans="2:7" s="9" customFormat="1" ht="15.75">
      <c r="B87" s="432"/>
      <c r="C87" s="433"/>
      <c r="D87" s="434"/>
      <c r="E87" s="433"/>
      <c r="F87" s="433"/>
      <c r="G87" s="433"/>
    </row>
    <row r="88" spans="2:7" s="9" customFormat="1" ht="15.75">
      <c r="B88" s="432"/>
      <c r="C88" s="433"/>
      <c r="D88" s="434"/>
      <c r="E88" s="433"/>
      <c r="F88" s="433"/>
      <c r="G88" s="433"/>
    </row>
    <row r="89" spans="2:7" s="9" customFormat="1" ht="15.75">
      <c r="B89" s="432"/>
      <c r="C89" s="433"/>
      <c r="D89" s="434"/>
      <c r="E89" s="433"/>
      <c r="F89" s="433"/>
      <c r="G89" s="433"/>
    </row>
    <row r="90" spans="2:7" s="9" customFormat="1" ht="15.75">
      <c r="B90" s="432"/>
      <c r="C90" s="433"/>
      <c r="D90" s="434"/>
      <c r="E90" s="433"/>
      <c r="F90" s="433"/>
      <c r="G90" s="433"/>
    </row>
    <row r="91" spans="2:7" s="9" customFormat="1" ht="15.75">
      <c r="B91" s="432"/>
      <c r="C91" s="433"/>
      <c r="D91" s="434"/>
      <c r="E91" s="433"/>
      <c r="F91" s="433"/>
      <c r="G91" s="433"/>
    </row>
    <row r="92" spans="2:7" s="9" customFormat="1" ht="15.75">
      <c r="B92" s="432"/>
      <c r="C92" s="433"/>
      <c r="D92" s="434"/>
      <c r="E92" s="433"/>
      <c r="F92" s="433"/>
      <c r="G92" s="433"/>
    </row>
    <row r="93" spans="2:7" s="9" customFormat="1" ht="15.75">
      <c r="B93" s="432"/>
      <c r="C93" s="433"/>
      <c r="D93" s="434"/>
      <c r="E93" s="433"/>
      <c r="F93" s="433"/>
      <c r="G93" s="433"/>
    </row>
    <row r="94" spans="2:7" s="9" customFormat="1" ht="15.75">
      <c r="B94" s="432"/>
      <c r="C94" s="433"/>
      <c r="D94" s="434"/>
      <c r="E94" s="433"/>
      <c r="F94" s="433"/>
      <c r="G94" s="433"/>
    </row>
    <row r="95" spans="2:7" s="9" customFormat="1" ht="15.75">
      <c r="B95" s="432"/>
      <c r="C95" s="433"/>
      <c r="D95" s="434"/>
      <c r="E95" s="433"/>
      <c r="F95" s="433"/>
      <c r="G95" s="433"/>
    </row>
    <row r="96" spans="2:7" s="9" customFormat="1" ht="15.75">
      <c r="B96" s="432"/>
      <c r="C96" s="433"/>
      <c r="D96" s="434"/>
      <c r="E96" s="433"/>
      <c r="F96" s="433"/>
      <c r="G96" s="433"/>
    </row>
    <row r="97" spans="2:7" s="9" customFormat="1" ht="15.75">
      <c r="B97" s="432"/>
      <c r="C97" s="433"/>
      <c r="D97" s="434"/>
      <c r="E97" s="433"/>
      <c r="F97" s="433"/>
      <c r="G97" s="433"/>
    </row>
    <row r="98" spans="2:7" s="9" customFormat="1" ht="15.75">
      <c r="B98" s="432"/>
      <c r="C98" s="433"/>
      <c r="D98" s="434"/>
      <c r="E98" s="433"/>
      <c r="F98" s="433"/>
      <c r="G98" s="433"/>
    </row>
    <row r="99" spans="2:7" s="9" customFormat="1" ht="15.75">
      <c r="B99" s="432"/>
      <c r="C99" s="433"/>
      <c r="D99" s="434"/>
      <c r="E99" s="433"/>
      <c r="F99" s="433"/>
      <c r="G99" s="433"/>
    </row>
    <row r="100" spans="2:7" s="9" customFormat="1" ht="15.75">
      <c r="B100" s="432"/>
      <c r="C100" s="433"/>
      <c r="D100" s="434"/>
      <c r="E100" s="433"/>
      <c r="F100" s="433"/>
      <c r="G100" s="433"/>
    </row>
    <row r="101" spans="2:7" s="9" customFormat="1" ht="15.75">
      <c r="B101" s="432"/>
      <c r="C101" s="433"/>
      <c r="D101" s="434"/>
      <c r="E101" s="433"/>
      <c r="F101" s="433"/>
      <c r="G101" s="433"/>
    </row>
    <row r="102" spans="2:7" s="9" customFormat="1" ht="15.75">
      <c r="B102" s="432"/>
      <c r="C102" s="433"/>
      <c r="D102" s="434"/>
      <c r="E102" s="433"/>
      <c r="F102" s="433"/>
      <c r="G102" s="433"/>
    </row>
    <row r="103" spans="2:7" s="9" customFormat="1" ht="15.75">
      <c r="B103" s="432"/>
      <c r="C103" s="433"/>
      <c r="D103" s="434"/>
      <c r="E103" s="433"/>
      <c r="F103" s="433"/>
      <c r="G103" s="433"/>
    </row>
    <row r="104" spans="2:7" s="9" customFormat="1" ht="15.75">
      <c r="B104" s="432"/>
      <c r="C104" s="433"/>
      <c r="D104" s="434"/>
      <c r="E104" s="433"/>
      <c r="F104" s="433"/>
      <c r="G104" s="433"/>
    </row>
    <row r="105" spans="2:7" s="9" customFormat="1" ht="15.75">
      <c r="B105" s="432"/>
      <c r="C105" s="433"/>
      <c r="D105" s="434"/>
      <c r="E105" s="433"/>
      <c r="F105" s="433"/>
      <c r="G105" s="433"/>
    </row>
    <row r="106" spans="2:7" s="9" customFormat="1" ht="15.75">
      <c r="B106" s="432"/>
      <c r="C106" s="433"/>
      <c r="D106" s="434"/>
      <c r="E106" s="433"/>
      <c r="F106" s="433"/>
      <c r="G106" s="433"/>
    </row>
    <row r="107" spans="2:7" s="9" customFormat="1" ht="15.75">
      <c r="B107" s="432"/>
      <c r="C107" s="433"/>
      <c r="D107" s="434"/>
      <c r="E107" s="433"/>
      <c r="F107" s="433"/>
      <c r="G107" s="433"/>
    </row>
    <row r="108" spans="2:7" s="9" customFormat="1" ht="15.75">
      <c r="B108" s="432"/>
      <c r="C108" s="433"/>
      <c r="D108" s="434"/>
      <c r="E108" s="433"/>
      <c r="F108" s="433"/>
      <c r="G108" s="433"/>
    </row>
    <row r="109" spans="2:7" s="9" customFormat="1" ht="15.75">
      <c r="B109" s="432"/>
      <c r="C109" s="433"/>
      <c r="D109" s="434"/>
      <c r="E109" s="433"/>
      <c r="F109" s="433"/>
      <c r="G109" s="433"/>
    </row>
    <row r="110" spans="2:7" s="9" customFormat="1" ht="15.75">
      <c r="B110" s="432"/>
      <c r="C110" s="433"/>
      <c r="D110" s="434"/>
      <c r="E110" s="433"/>
      <c r="F110" s="433"/>
      <c r="G110" s="433"/>
    </row>
    <row r="111" spans="2:7" s="9" customFormat="1" ht="15.75">
      <c r="B111" s="432"/>
      <c r="C111" s="433"/>
      <c r="D111" s="434"/>
      <c r="E111" s="433"/>
      <c r="F111" s="433"/>
      <c r="G111" s="433"/>
    </row>
    <row r="112" spans="2:7" s="9" customFormat="1" ht="15.75">
      <c r="B112" s="432"/>
      <c r="C112" s="433"/>
      <c r="D112" s="434"/>
      <c r="E112" s="433"/>
      <c r="F112" s="433"/>
      <c r="G112" s="433"/>
    </row>
    <row r="113" spans="2:7" s="9" customFormat="1" ht="15.75">
      <c r="B113" s="432"/>
      <c r="C113" s="433"/>
      <c r="D113" s="434"/>
      <c r="E113" s="433"/>
      <c r="F113" s="433"/>
      <c r="G113" s="433"/>
    </row>
    <row r="114" spans="2:7" s="9" customFormat="1" ht="15.75">
      <c r="B114" s="432"/>
      <c r="C114" s="433"/>
      <c r="D114" s="434"/>
      <c r="E114" s="433"/>
      <c r="F114" s="433"/>
      <c r="G114" s="433"/>
    </row>
    <row r="115" spans="2:7" s="9" customFormat="1" ht="15.75">
      <c r="B115" s="432"/>
      <c r="C115" s="433"/>
      <c r="D115" s="434"/>
      <c r="E115" s="433"/>
      <c r="F115" s="433"/>
      <c r="G115" s="433"/>
    </row>
    <row r="116" spans="2:7" s="9" customFormat="1" ht="15.75">
      <c r="B116" s="432"/>
      <c r="C116" s="433"/>
      <c r="D116" s="434"/>
      <c r="E116" s="433"/>
      <c r="F116" s="433"/>
      <c r="G116" s="433"/>
    </row>
    <row r="117" spans="2:7" s="9" customFormat="1" ht="15.75">
      <c r="B117" s="432"/>
      <c r="C117" s="433"/>
      <c r="D117" s="434"/>
      <c r="E117" s="433"/>
      <c r="F117" s="433"/>
      <c r="G117" s="433"/>
    </row>
    <row r="118" spans="2:7" s="9" customFormat="1" ht="15.75">
      <c r="B118" s="432"/>
      <c r="C118" s="433"/>
      <c r="D118" s="434"/>
      <c r="E118" s="433"/>
      <c r="F118" s="433"/>
      <c r="G118" s="433"/>
    </row>
    <row r="119" spans="2:7" s="9" customFormat="1" ht="15.75">
      <c r="B119" s="432"/>
      <c r="C119" s="433"/>
      <c r="D119" s="434"/>
      <c r="E119" s="433"/>
      <c r="F119" s="433"/>
      <c r="G119" s="433"/>
    </row>
    <row r="120" spans="2:7" s="9" customFormat="1" ht="15.75">
      <c r="B120" s="432"/>
      <c r="C120" s="433"/>
      <c r="D120" s="434"/>
      <c r="E120" s="433"/>
      <c r="F120" s="433"/>
      <c r="G120" s="433"/>
    </row>
    <row r="121" spans="2:7" s="9" customFormat="1" ht="15.75">
      <c r="B121" s="432"/>
      <c r="C121" s="433"/>
      <c r="D121" s="434"/>
      <c r="E121" s="433"/>
      <c r="F121" s="433"/>
      <c r="G121" s="433"/>
    </row>
    <row r="122" spans="2:7" s="9" customFormat="1" ht="15.75">
      <c r="B122" s="432"/>
      <c r="C122" s="433"/>
      <c r="D122" s="434"/>
      <c r="E122" s="433"/>
      <c r="F122" s="433"/>
      <c r="G122" s="433"/>
    </row>
    <row r="123" spans="2:7" s="9" customFormat="1" ht="15.75">
      <c r="B123" s="432"/>
      <c r="C123" s="433"/>
      <c r="D123" s="434"/>
      <c r="E123" s="433"/>
      <c r="F123" s="433"/>
      <c r="G123" s="433"/>
    </row>
    <row r="124" spans="2:7" s="9" customFormat="1" ht="15.75">
      <c r="B124" s="432"/>
      <c r="C124" s="433"/>
      <c r="D124" s="434"/>
      <c r="E124" s="433"/>
      <c r="F124" s="433"/>
      <c r="G124" s="433"/>
    </row>
    <row r="125" spans="2:7" s="9" customFormat="1" ht="15.75">
      <c r="B125" s="432"/>
      <c r="C125" s="433"/>
      <c r="D125" s="434"/>
      <c r="E125" s="433"/>
      <c r="F125" s="433"/>
      <c r="G125" s="433"/>
    </row>
    <row r="126" spans="2:7" s="9" customFormat="1" ht="15.75">
      <c r="B126" s="432"/>
      <c r="C126" s="433"/>
      <c r="D126" s="434"/>
      <c r="E126" s="433"/>
      <c r="F126" s="433"/>
      <c r="G126" s="433"/>
    </row>
    <row r="127" spans="2:7" s="9" customFormat="1" ht="15.75">
      <c r="B127" s="432"/>
      <c r="C127" s="433"/>
      <c r="D127" s="434"/>
      <c r="E127" s="433"/>
      <c r="F127" s="433"/>
      <c r="G127" s="433"/>
    </row>
    <row r="128" spans="2:7" s="9" customFormat="1" ht="15.75">
      <c r="B128" s="432"/>
      <c r="C128" s="433"/>
      <c r="D128" s="434"/>
      <c r="E128" s="433"/>
      <c r="F128" s="433"/>
      <c r="G128" s="433"/>
    </row>
    <row r="129" spans="2:7" s="9" customFormat="1" ht="15.75">
      <c r="B129" s="432"/>
      <c r="C129" s="433"/>
      <c r="D129" s="434"/>
      <c r="E129" s="433"/>
      <c r="F129" s="433"/>
      <c r="G129" s="433"/>
    </row>
    <row r="130" spans="2:7" s="9" customFormat="1" ht="15.75">
      <c r="B130" s="432"/>
      <c r="C130" s="433"/>
      <c r="D130" s="434"/>
      <c r="E130" s="433"/>
      <c r="F130" s="433"/>
      <c r="G130" s="433"/>
    </row>
    <row r="131" spans="2:7" s="9" customFormat="1" ht="15.75">
      <c r="B131" s="432"/>
      <c r="C131" s="433"/>
      <c r="D131" s="434"/>
      <c r="E131" s="433"/>
      <c r="F131" s="433"/>
      <c r="G131" s="433"/>
    </row>
    <row r="132" spans="2:7" s="9" customFormat="1" ht="15.75">
      <c r="B132" s="432"/>
      <c r="C132" s="433"/>
      <c r="D132" s="434"/>
      <c r="E132" s="433"/>
      <c r="F132" s="433"/>
      <c r="G132" s="433"/>
    </row>
    <row r="133" spans="2:7" s="9" customFormat="1" ht="15.75">
      <c r="B133" s="432"/>
      <c r="C133" s="433"/>
      <c r="D133" s="434"/>
      <c r="E133" s="433"/>
      <c r="F133" s="433"/>
      <c r="G133" s="433"/>
    </row>
    <row r="134" spans="2:7" s="9" customFormat="1" ht="15.75">
      <c r="B134" s="432"/>
      <c r="C134" s="433"/>
      <c r="D134" s="434"/>
      <c r="E134" s="433"/>
      <c r="F134" s="433"/>
      <c r="G134" s="433"/>
    </row>
    <row r="135" spans="2:7" s="9" customFormat="1" ht="15.75">
      <c r="B135" s="432"/>
      <c r="C135" s="433"/>
      <c r="D135" s="434"/>
      <c r="E135" s="433"/>
      <c r="F135" s="433"/>
      <c r="G135" s="433"/>
    </row>
    <row r="136" spans="2:7" s="9" customFormat="1" ht="15.75">
      <c r="B136" s="432"/>
      <c r="C136" s="433"/>
      <c r="D136" s="434"/>
      <c r="E136" s="433"/>
      <c r="F136" s="433"/>
      <c r="G136" s="433"/>
    </row>
    <row r="137" spans="2:7" s="9" customFormat="1" ht="15.75">
      <c r="B137" s="432"/>
      <c r="C137" s="433"/>
      <c r="D137" s="434"/>
      <c r="E137" s="433"/>
      <c r="F137" s="433"/>
      <c r="G137" s="433"/>
    </row>
    <row r="138" spans="2:7" s="9" customFormat="1" ht="15.75">
      <c r="B138" s="432"/>
      <c r="C138" s="433"/>
      <c r="D138" s="434"/>
      <c r="E138" s="433"/>
      <c r="F138" s="433"/>
      <c r="G138" s="433"/>
    </row>
    <row r="139" spans="2:7" s="9" customFormat="1" ht="15.75">
      <c r="B139" s="432"/>
      <c r="C139" s="433"/>
      <c r="D139" s="434"/>
      <c r="E139" s="433"/>
      <c r="F139" s="433"/>
      <c r="G139" s="433"/>
    </row>
    <row r="140" spans="2:7" s="9" customFormat="1" ht="15.75">
      <c r="B140" s="432"/>
      <c r="C140" s="433"/>
      <c r="D140" s="434"/>
      <c r="E140" s="433"/>
      <c r="F140" s="433"/>
      <c r="G140" s="433"/>
    </row>
    <row r="141" spans="2:7" s="9" customFormat="1" ht="15.75">
      <c r="B141" s="432"/>
      <c r="C141" s="433"/>
      <c r="D141" s="434"/>
      <c r="E141" s="433"/>
      <c r="F141" s="433"/>
      <c r="G141" s="433"/>
    </row>
    <row r="142" spans="2:7" s="9" customFormat="1" ht="15.75">
      <c r="B142" s="432"/>
      <c r="C142" s="433"/>
      <c r="D142" s="434"/>
      <c r="E142" s="433"/>
      <c r="F142" s="433"/>
      <c r="G142" s="433"/>
    </row>
    <row r="143" spans="2:7" s="9" customFormat="1" ht="15.75">
      <c r="B143" s="432"/>
      <c r="C143" s="433"/>
      <c r="D143" s="434"/>
      <c r="E143" s="433"/>
      <c r="F143" s="433"/>
      <c r="G143" s="433"/>
    </row>
    <row r="144" spans="2:7" s="9" customFormat="1" ht="15.75">
      <c r="B144" s="432"/>
      <c r="C144" s="433"/>
      <c r="D144" s="434"/>
      <c r="E144" s="433"/>
      <c r="F144" s="433"/>
      <c r="G144" s="433"/>
    </row>
    <row r="145" spans="2:7" s="9" customFormat="1" ht="15.75">
      <c r="B145" s="432"/>
      <c r="C145" s="433"/>
      <c r="D145" s="434"/>
      <c r="E145" s="433"/>
      <c r="F145" s="433"/>
      <c r="G145" s="433"/>
    </row>
    <row r="146" spans="2:7" s="9" customFormat="1" ht="15.75">
      <c r="B146" s="432"/>
      <c r="C146" s="433"/>
      <c r="D146" s="434"/>
      <c r="E146" s="433"/>
      <c r="F146" s="433"/>
      <c r="G146" s="433"/>
    </row>
    <row r="147" spans="2:7" s="9" customFormat="1" ht="15.75">
      <c r="B147" s="432"/>
      <c r="C147" s="433"/>
      <c r="D147" s="434"/>
      <c r="E147" s="433"/>
      <c r="F147" s="433"/>
      <c r="G147" s="433"/>
    </row>
    <row r="148" spans="2:7" s="9" customFormat="1" ht="15.75">
      <c r="B148" s="432"/>
      <c r="C148" s="433"/>
      <c r="D148" s="434"/>
      <c r="E148" s="433"/>
      <c r="F148" s="433"/>
      <c r="G148" s="433"/>
    </row>
    <row r="149" spans="2:7" s="9" customFormat="1" ht="15.75">
      <c r="B149" s="432"/>
      <c r="C149" s="433"/>
      <c r="D149" s="434"/>
      <c r="E149" s="433"/>
      <c r="F149" s="433"/>
      <c r="G149" s="433"/>
    </row>
    <row r="150" spans="2:7" s="9" customFormat="1" ht="15.75">
      <c r="B150" s="432"/>
      <c r="C150" s="433"/>
      <c r="D150" s="434"/>
      <c r="E150" s="433"/>
      <c r="F150" s="433"/>
      <c r="G150" s="433"/>
    </row>
    <row r="151" spans="2:7" s="9" customFormat="1" ht="15.75">
      <c r="B151" s="432"/>
      <c r="C151" s="433"/>
      <c r="D151" s="434"/>
      <c r="E151" s="433"/>
      <c r="F151" s="433"/>
      <c r="G151" s="433"/>
    </row>
    <row r="152" spans="2:7" s="9" customFormat="1" ht="15.75">
      <c r="B152" s="432"/>
      <c r="C152" s="433"/>
      <c r="D152" s="434"/>
      <c r="E152" s="433"/>
      <c r="F152" s="433"/>
      <c r="G152" s="433"/>
    </row>
    <row r="153" spans="2:7" s="9" customFormat="1" ht="15.75">
      <c r="B153" s="432"/>
      <c r="C153" s="433"/>
      <c r="D153" s="434"/>
      <c r="E153" s="433"/>
      <c r="F153" s="433"/>
      <c r="G153" s="433"/>
    </row>
    <row r="154" spans="2:7" s="9" customFormat="1" ht="15.75">
      <c r="B154" s="432"/>
      <c r="C154" s="433"/>
      <c r="D154" s="434"/>
      <c r="E154" s="433"/>
      <c r="F154" s="433"/>
      <c r="G154" s="433"/>
    </row>
    <row r="155" spans="2:7" s="9" customFormat="1" ht="15.75">
      <c r="B155" s="432"/>
      <c r="C155" s="433"/>
      <c r="D155" s="434"/>
      <c r="E155" s="433"/>
      <c r="F155" s="433"/>
      <c r="G155" s="433"/>
    </row>
    <row r="156" spans="2:7" s="9" customFormat="1" ht="15.75">
      <c r="B156" s="432"/>
      <c r="C156" s="433"/>
      <c r="D156" s="434"/>
      <c r="E156" s="433"/>
      <c r="F156" s="433"/>
      <c r="G156" s="433"/>
    </row>
    <row r="157" spans="2:7" s="9" customFormat="1" ht="15.75">
      <c r="B157" s="432"/>
      <c r="C157" s="433"/>
      <c r="D157" s="434"/>
      <c r="E157" s="433"/>
      <c r="F157" s="433"/>
      <c r="G157" s="433"/>
    </row>
    <row r="158" spans="2:7" s="9" customFormat="1" ht="15.75">
      <c r="B158" s="432"/>
      <c r="C158" s="433"/>
      <c r="D158" s="434"/>
      <c r="E158" s="433"/>
      <c r="F158" s="433"/>
      <c r="G158" s="433"/>
    </row>
    <row r="159" spans="2:7" s="9" customFormat="1" ht="15.75">
      <c r="B159" s="432"/>
      <c r="C159" s="433"/>
      <c r="D159" s="434"/>
      <c r="E159" s="433"/>
      <c r="F159" s="433"/>
      <c r="G159" s="433"/>
    </row>
    <row r="160" spans="2:7" s="9" customFormat="1" ht="15.75">
      <c r="B160" s="432"/>
      <c r="C160" s="433"/>
      <c r="D160" s="434"/>
      <c r="E160" s="433"/>
      <c r="F160" s="433"/>
      <c r="G160" s="433"/>
    </row>
    <row r="161" spans="2:7" s="9" customFormat="1" ht="15.75">
      <c r="B161" s="432"/>
      <c r="C161" s="433"/>
      <c r="D161" s="434"/>
      <c r="E161" s="433"/>
      <c r="F161" s="433"/>
      <c r="G161" s="433"/>
    </row>
    <row r="162" spans="2:7" s="9" customFormat="1" ht="15.75">
      <c r="B162" s="432"/>
      <c r="C162" s="433"/>
      <c r="D162" s="434"/>
      <c r="E162" s="433"/>
      <c r="F162" s="433"/>
      <c r="G162" s="433"/>
    </row>
    <row r="163" spans="2:7" s="9" customFormat="1" ht="15.75">
      <c r="B163" s="432"/>
      <c r="C163" s="433"/>
      <c r="D163" s="434"/>
      <c r="E163" s="433"/>
      <c r="F163" s="433"/>
      <c r="G163" s="433"/>
    </row>
    <row r="164" spans="2:7" s="9" customFormat="1" ht="15.75">
      <c r="B164" s="432"/>
      <c r="C164" s="433"/>
      <c r="D164" s="434"/>
      <c r="E164" s="433"/>
      <c r="F164" s="433"/>
      <c r="G164" s="433"/>
    </row>
    <row r="165" spans="2:7" s="9" customFormat="1" ht="15.75">
      <c r="B165" s="432"/>
      <c r="C165" s="433"/>
      <c r="D165" s="434"/>
      <c r="E165" s="433"/>
      <c r="F165" s="433"/>
      <c r="G165" s="433"/>
    </row>
    <row r="166" spans="2:7" s="9" customFormat="1" ht="15.75">
      <c r="B166" s="432"/>
      <c r="C166" s="433"/>
      <c r="D166" s="434"/>
      <c r="E166" s="433"/>
      <c r="F166" s="433"/>
      <c r="G166" s="433"/>
    </row>
    <row r="167" spans="2:7" s="9" customFormat="1" ht="15.75">
      <c r="B167" s="432"/>
      <c r="C167" s="433"/>
      <c r="D167" s="434"/>
      <c r="E167" s="433"/>
      <c r="F167" s="433"/>
      <c r="G167" s="433"/>
    </row>
    <row r="168" spans="2:7" s="9" customFormat="1" ht="15.75">
      <c r="B168" s="432"/>
      <c r="C168" s="433"/>
      <c r="D168" s="434"/>
      <c r="E168" s="433"/>
      <c r="F168" s="433"/>
      <c r="G168" s="433"/>
    </row>
    <row r="169" spans="2:7" s="9" customFormat="1" ht="15.75">
      <c r="B169" s="432"/>
      <c r="C169" s="433"/>
      <c r="D169" s="434"/>
      <c r="E169" s="433"/>
      <c r="F169" s="433"/>
      <c r="G169" s="433"/>
    </row>
    <row r="170" spans="2:7" s="9" customFormat="1" ht="15.75">
      <c r="B170" s="432"/>
      <c r="C170" s="433"/>
      <c r="D170" s="434"/>
      <c r="E170" s="433"/>
      <c r="F170" s="433"/>
      <c r="G170" s="433"/>
    </row>
    <row r="171" spans="2:7" s="9" customFormat="1" ht="15.75">
      <c r="B171" s="432"/>
      <c r="C171" s="433"/>
      <c r="D171" s="434"/>
      <c r="E171" s="433"/>
      <c r="F171" s="433"/>
      <c r="G171" s="433"/>
    </row>
    <row r="172" spans="2:7" s="9" customFormat="1" ht="15.75">
      <c r="B172" s="432"/>
      <c r="C172" s="433"/>
      <c r="D172" s="434"/>
      <c r="E172" s="433"/>
      <c r="F172" s="433"/>
      <c r="G172" s="433"/>
    </row>
    <row r="173" spans="2:7" s="9" customFormat="1" ht="15.75">
      <c r="B173" s="432"/>
      <c r="C173" s="433"/>
      <c r="D173" s="434"/>
      <c r="E173" s="433"/>
      <c r="F173" s="433"/>
      <c r="G173" s="433"/>
    </row>
    <row r="174" spans="2:7" s="9" customFormat="1" ht="15.75">
      <c r="B174" s="432"/>
      <c r="C174" s="433"/>
      <c r="D174" s="434"/>
      <c r="E174" s="433"/>
      <c r="F174" s="433"/>
      <c r="G174" s="433"/>
    </row>
    <row r="175" spans="2:7" s="9" customFormat="1" ht="15.75">
      <c r="B175" s="432"/>
      <c r="C175" s="433"/>
      <c r="D175" s="434"/>
      <c r="E175" s="433"/>
      <c r="F175" s="433"/>
      <c r="G175" s="433"/>
    </row>
    <row r="176" spans="2:7" s="9" customFormat="1" ht="15.75">
      <c r="B176" s="432"/>
      <c r="C176" s="433"/>
      <c r="D176" s="434"/>
      <c r="E176" s="433"/>
      <c r="F176" s="433"/>
      <c r="G176" s="433"/>
    </row>
    <row r="177" spans="2:7" s="9" customFormat="1" ht="15.75">
      <c r="B177" s="432"/>
      <c r="C177" s="433"/>
      <c r="D177" s="434"/>
      <c r="E177" s="433"/>
      <c r="F177" s="433"/>
      <c r="G177" s="433"/>
    </row>
    <row r="178" spans="2:7" s="9" customFormat="1" ht="15.75">
      <c r="B178" s="432"/>
      <c r="C178" s="433"/>
      <c r="D178" s="434"/>
      <c r="E178" s="433"/>
      <c r="F178" s="433"/>
      <c r="G178" s="433"/>
    </row>
    <row r="179" spans="2:7" s="9" customFormat="1" ht="15.75">
      <c r="B179" s="432"/>
      <c r="C179" s="433"/>
      <c r="D179" s="434"/>
      <c r="E179" s="433"/>
      <c r="F179" s="433"/>
      <c r="G179" s="433"/>
    </row>
    <row r="180" spans="2:7" s="9" customFormat="1" ht="15.75">
      <c r="B180" s="432"/>
      <c r="C180" s="433"/>
      <c r="D180" s="434"/>
      <c r="E180" s="433"/>
      <c r="F180" s="433"/>
      <c r="G180" s="433"/>
    </row>
    <row r="181" spans="2:7" s="9" customFormat="1" ht="15.75">
      <c r="B181" s="432"/>
      <c r="C181" s="433"/>
      <c r="D181" s="434"/>
      <c r="E181" s="433"/>
      <c r="F181" s="433"/>
      <c r="G181" s="433"/>
    </row>
    <row r="182" spans="2:7" s="9" customFormat="1" ht="15.75">
      <c r="B182" s="432"/>
      <c r="C182" s="433"/>
      <c r="D182" s="434"/>
      <c r="E182" s="433"/>
      <c r="F182" s="433"/>
      <c r="G182" s="433"/>
    </row>
    <row r="183" spans="2:7" s="9" customFormat="1" ht="15.75">
      <c r="B183" s="432"/>
      <c r="C183" s="433"/>
      <c r="D183" s="434"/>
      <c r="E183" s="433"/>
      <c r="F183" s="433"/>
      <c r="G183" s="433"/>
    </row>
    <row r="184" spans="2:7" s="9" customFormat="1" ht="15.75">
      <c r="B184" s="432"/>
      <c r="C184" s="433"/>
      <c r="D184" s="434"/>
      <c r="E184" s="433"/>
      <c r="F184" s="433"/>
      <c r="G184" s="433"/>
    </row>
    <row r="185" spans="2:7" s="9" customFormat="1" ht="15.75">
      <c r="B185" s="432"/>
      <c r="C185" s="433"/>
      <c r="D185" s="434"/>
      <c r="E185" s="433"/>
      <c r="F185" s="433"/>
      <c r="G185" s="433"/>
    </row>
    <row r="186" spans="2:7" s="9" customFormat="1" ht="15.75">
      <c r="B186" s="432"/>
      <c r="C186" s="433"/>
      <c r="D186" s="434"/>
      <c r="E186" s="433"/>
      <c r="F186" s="433"/>
      <c r="G186" s="433"/>
    </row>
    <row r="187" spans="2:7" s="9" customFormat="1" ht="15.75">
      <c r="B187" s="432"/>
      <c r="C187" s="433"/>
      <c r="D187" s="434"/>
      <c r="E187" s="433"/>
      <c r="F187" s="433"/>
      <c r="G187" s="433"/>
    </row>
    <row r="188" spans="2:7" s="9" customFormat="1" ht="15.75">
      <c r="B188" s="432"/>
      <c r="C188" s="433"/>
      <c r="D188" s="434"/>
      <c r="E188" s="433"/>
      <c r="F188" s="433"/>
      <c r="G188" s="433"/>
    </row>
    <row r="189" spans="2:7" s="9" customFormat="1" ht="15.75">
      <c r="B189" s="432"/>
      <c r="C189" s="433"/>
      <c r="D189" s="434"/>
      <c r="E189" s="433"/>
      <c r="F189" s="433"/>
      <c r="G189" s="433"/>
    </row>
    <row r="190" spans="2:7" s="9" customFormat="1" ht="15.75">
      <c r="B190" s="432"/>
      <c r="C190" s="433"/>
      <c r="D190" s="434"/>
      <c r="E190" s="433"/>
      <c r="F190" s="433"/>
      <c r="G190" s="433"/>
    </row>
    <row r="191" spans="2:7" s="9" customFormat="1" ht="15.75">
      <c r="B191" s="432"/>
      <c r="C191" s="433"/>
      <c r="D191" s="434"/>
      <c r="E191" s="433"/>
      <c r="F191" s="433"/>
      <c r="G191" s="433"/>
    </row>
    <row r="192" spans="2:7" s="9" customFormat="1" ht="15.75">
      <c r="B192" s="432"/>
      <c r="C192" s="433"/>
      <c r="D192" s="434"/>
      <c r="E192" s="433"/>
      <c r="F192" s="433"/>
      <c r="G192" s="433"/>
    </row>
    <row r="193" spans="2:7" s="9" customFormat="1" ht="15.75">
      <c r="B193" s="432"/>
      <c r="C193" s="433"/>
      <c r="D193" s="434"/>
      <c r="E193" s="433"/>
      <c r="F193" s="433"/>
      <c r="G193" s="433"/>
    </row>
    <row r="194" spans="2:7" s="9" customFormat="1" ht="15.75">
      <c r="B194" s="432"/>
      <c r="C194" s="433"/>
      <c r="D194" s="434"/>
      <c r="E194" s="433"/>
      <c r="F194" s="433"/>
      <c r="G194" s="433"/>
    </row>
    <row r="195" spans="2:7" s="9" customFormat="1" ht="15.75">
      <c r="B195" s="432"/>
      <c r="C195" s="433"/>
      <c r="D195" s="434"/>
      <c r="E195" s="433"/>
      <c r="F195" s="433"/>
      <c r="G195" s="433"/>
    </row>
    <row r="196" spans="2:7" s="9" customFormat="1" ht="15.75">
      <c r="B196" s="432"/>
      <c r="C196" s="433"/>
      <c r="D196" s="434"/>
      <c r="E196" s="433"/>
      <c r="F196" s="433"/>
      <c r="G196" s="433"/>
    </row>
    <row r="197" spans="2:7" s="9" customFormat="1" ht="15.75">
      <c r="B197" s="432"/>
      <c r="C197" s="433"/>
      <c r="D197" s="434"/>
      <c r="E197" s="433"/>
      <c r="F197" s="433"/>
      <c r="G197" s="433"/>
    </row>
    <row r="198" spans="2:7" s="9" customFormat="1" ht="15.75">
      <c r="B198" s="432"/>
      <c r="C198" s="433"/>
      <c r="D198" s="434"/>
      <c r="E198" s="433"/>
      <c r="F198" s="433"/>
      <c r="G198" s="433"/>
    </row>
    <row r="199" spans="2:7" s="9" customFormat="1" ht="15.75">
      <c r="B199" s="432"/>
      <c r="C199" s="433"/>
      <c r="D199" s="434"/>
      <c r="E199" s="433"/>
      <c r="F199" s="433"/>
      <c r="G199" s="433"/>
    </row>
    <row r="200" spans="2:7" s="9" customFormat="1" ht="15.75">
      <c r="B200" s="432"/>
      <c r="C200" s="433"/>
      <c r="D200" s="434"/>
      <c r="E200" s="433"/>
      <c r="F200" s="433"/>
      <c r="G200" s="433"/>
    </row>
    <row r="201" spans="2:7" s="9" customFormat="1" ht="15.75">
      <c r="B201" s="432"/>
      <c r="C201" s="433"/>
      <c r="D201" s="434"/>
      <c r="E201" s="433"/>
      <c r="F201" s="433"/>
      <c r="G201" s="433"/>
    </row>
    <row r="202" spans="2:7" s="9" customFormat="1" ht="15.75">
      <c r="B202" s="432"/>
      <c r="C202" s="433"/>
      <c r="D202" s="434"/>
      <c r="E202" s="433"/>
      <c r="F202" s="433"/>
      <c r="G202" s="433"/>
    </row>
    <row r="203" spans="2:7" s="9" customFormat="1" ht="15.75">
      <c r="B203" s="432"/>
      <c r="C203" s="433"/>
      <c r="D203" s="434"/>
      <c r="E203" s="433"/>
      <c r="F203" s="433"/>
      <c r="G203" s="433"/>
    </row>
    <row r="204" spans="2:7" s="9" customFormat="1" ht="15.75">
      <c r="B204" s="432"/>
      <c r="C204" s="433"/>
      <c r="D204" s="434"/>
      <c r="E204" s="433"/>
      <c r="F204" s="433"/>
      <c r="G204" s="433"/>
    </row>
    <row r="205" spans="2:7" s="9" customFormat="1" ht="15.75">
      <c r="B205" s="432"/>
      <c r="C205" s="433"/>
      <c r="D205" s="434"/>
      <c r="E205" s="433"/>
      <c r="F205" s="433"/>
      <c r="G205" s="433"/>
    </row>
    <row r="206" spans="2:7" s="9" customFormat="1" ht="15.75">
      <c r="B206" s="432"/>
      <c r="C206" s="433"/>
      <c r="D206" s="434"/>
      <c r="E206" s="433"/>
      <c r="F206" s="433"/>
      <c r="G206" s="433"/>
    </row>
    <row r="207" spans="2:7" s="9" customFormat="1" ht="15.75">
      <c r="B207" s="432"/>
      <c r="C207" s="433"/>
      <c r="D207" s="434"/>
      <c r="E207" s="433"/>
      <c r="F207" s="433"/>
      <c r="G207" s="433"/>
    </row>
    <row r="208" spans="2:7" s="9" customFormat="1" ht="15.75">
      <c r="B208" s="432"/>
      <c r="C208" s="433"/>
      <c r="D208" s="434"/>
      <c r="E208" s="433"/>
      <c r="F208" s="433"/>
      <c r="G208" s="433"/>
    </row>
    <row r="209" spans="2:7" s="9" customFormat="1" ht="15.75">
      <c r="B209" s="432"/>
      <c r="C209" s="433"/>
      <c r="D209" s="434"/>
      <c r="E209" s="433"/>
      <c r="F209" s="433"/>
      <c r="G209" s="433"/>
    </row>
    <row r="210" spans="2:7" s="9" customFormat="1" ht="15.75">
      <c r="B210" s="432"/>
      <c r="C210" s="433"/>
      <c r="D210" s="434"/>
      <c r="E210" s="433"/>
      <c r="F210" s="433"/>
      <c r="G210" s="433"/>
    </row>
    <row r="211" spans="2:7" s="9" customFormat="1" ht="15.75">
      <c r="B211" s="432"/>
      <c r="C211" s="433"/>
      <c r="D211" s="434"/>
      <c r="E211" s="433"/>
      <c r="F211" s="433"/>
      <c r="G211" s="433"/>
    </row>
    <row r="212" spans="2:7" s="9" customFormat="1" ht="15.75">
      <c r="B212" s="432"/>
      <c r="C212" s="433"/>
      <c r="D212" s="434"/>
      <c r="E212" s="433"/>
      <c r="F212" s="433"/>
      <c r="G212" s="433"/>
    </row>
    <row r="213" spans="2:7" s="9" customFormat="1" ht="15.75">
      <c r="B213" s="432"/>
      <c r="C213" s="433"/>
      <c r="D213" s="434"/>
      <c r="E213" s="433"/>
      <c r="F213" s="433"/>
      <c r="G213" s="433"/>
    </row>
    <row r="214" spans="2:7" s="9" customFormat="1" ht="15.75">
      <c r="B214" s="432"/>
      <c r="C214" s="433"/>
      <c r="D214" s="434"/>
      <c r="E214" s="433"/>
      <c r="F214" s="433"/>
      <c r="G214" s="433"/>
    </row>
    <row r="215" spans="2:7" s="9" customFormat="1" ht="15.75">
      <c r="B215" s="432"/>
      <c r="C215" s="433"/>
      <c r="D215" s="434"/>
      <c r="E215" s="433"/>
      <c r="F215" s="433"/>
      <c r="G215" s="433"/>
    </row>
    <row r="216" spans="2:7" s="9" customFormat="1" ht="15.75">
      <c r="B216" s="432"/>
      <c r="C216" s="433"/>
      <c r="D216" s="434"/>
      <c r="E216" s="433"/>
      <c r="F216" s="433"/>
      <c r="G216" s="433"/>
    </row>
    <row r="217" spans="2:7" s="9" customFormat="1" ht="15.75">
      <c r="B217" s="432"/>
      <c r="C217" s="433"/>
      <c r="D217" s="434"/>
      <c r="E217" s="433"/>
      <c r="F217" s="433"/>
      <c r="G217" s="433"/>
    </row>
    <row r="218" spans="2:7" s="9" customFormat="1" ht="15.75">
      <c r="B218" s="432"/>
      <c r="C218" s="433"/>
      <c r="D218" s="434"/>
      <c r="E218" s="433"/>
      <c r="F218" s="433"/>
      <c r="G218" s="433"/>
    </row>
    <row r="219" spans="2:7" s="9" customFormat="1" ht="15.75">
      <c r="B219" s="432"/>
      <c r="C219" s="433"/>
      <c r="D219" s="434"/>
      <c r="E219" s="433"/>
      <c r="F219" s="433"/>
      <c r="G219" s="433"/>
    </row>
    <row r="220" spans="2:7" s="9" customFormat="1" ht="15.75">
      <c r="B220" s="432"/>
      <c r="C220" s="433"/>
      <c r="D220" s="434"/>
      <c r="E220" s="433"/>
      <c r="F220" s="433"/>
      <c r="G220" s="433"/>
    </row>
    <row r="221" spans="2:7" s="9" customFormat="1" ht="15.75">
      <c r="B221" s="432"/>
      <c r="C221" s="433"/>
      <c r="D221" s="434"/>
      <c r="E221" s="433"/>
      <c r="F221" s="433"/>
      <c r="G221" s="433"/>
    </row>
    <row r="222" spans="2:7" s="9" customFormat="1" ht="15.75">
      <c r="B222" s="432"/>
      <c r="C222" s="433"/>
      <c r="D222" s="434"/>
      <c r="E222" s="433"/>
      <c r="F222" s="433"/>
      <c r="G222" s="433"/>
    </row>
    <row r="223" spans="2:7" s="9" customFormat="1" ht="15.75">
      <c r="B223" s="432"/>
      <c r="C223" s="433"/>
      <c r="D223" s="434"/>
      <c r="E223" s="433"/>
      <c r="F223" s="433"/>
      <c r="G223" s="433"/>
    </row>
    <row r="224" spans="2:7" s="9" customFormat="1" ht="15.75">
      <c r="B224" s="432"/>
      <c r="C224" s="433"/>
      <c r="D224" s="434"/>
      <c r="E224" s="433"/>
      <c r="F224" s="433"/>
      <c r="G224" s="433"/>
    </row>
    <row r="225" spans="2:7" s="9" customFormat="1" ht="15.75">
      <c r="B225" s="432"/>
      <c r="C225" s="433"/>
      <c r="D225" s="434"/>
      <c r="E225" s="433"/>
      <c r="F225" s="433"/>
      <c r="G225" s="433"/>
    </row>
    <row r="226" spans="2:7" s="9" customFormat="1" ht="15.75">
      <c r="B226" s="432"/>
      <c r="C226" s="433"/>
      <c r="D226" s="434"/>
      <c r="E226" s="433"/>
      <c r="F226" s="433"/>
      <c r="G226" s="433"/>
    </row>
    <row r="227" spans="2:7" s="9" customFormat="1" ht="15.75">
      <c r="B227" s="432"/>
      <c r="C227" s="433"/>
      <c r="D227" s="434"/>
      <c r="E227" s="433"/>
      <c r="F227" s="433"/>
      <c r="G227" s="433"/>
    </row>
    <row r="228" spans="2:7" s="9" customFormat="1" ht="15.75">
      <c r="B228" s="432"/>
      <c r="C228" s="433"/>
      <c r="D228" s="434"/>
      <c r="E228" s="433"/>
      <c r="F228" s="433"/>
      <c r="G228" s="433"/>
    </row>
    <row r="229" spans="2:7" s="9" customFormat="1" ht="15.75">
      <c r="B229" s="432"/>
      <c r="C229" s="433"/>
      <c r="D229" s="434"/>
      <c r="E229" s="433"/>
      <c r="F229" s="433"/>
      <c r="G229" s="433"/>
    </row>
    <row r="230" spans="2:7" s="9" customFormat="1" ht="15.75">
      <c r="B230" s="432"/>
      <c r="C230" s="433"/>
      <c r="D230" s="434"/>
      <c r="E230" s="433"/>
      <c r="F230" s="433"/>
      <c r="G230" s="433"/>
    </row>
    <row r="231" spans="2:7" s="9" customFormat="1" ht="15.75">
      <c r="B231" s="432"/>
      <c r="C231" s="433"/>
      <c r="D231" s="434"/>
      <c r="E231" s="433"/>
      <c r="F231" s="433"/>
      <c r="G231" s="433"/>
    </row>
    <row r="232" spans="2:7" s="9" customFormat="1" ht="15.75">
      <c r="B232" s="432"/>
      <c r="C232" s="433"/>
      <c r="D232" s="434"/>
      <c r="E232" s="433"/>
      <c r="F232" s="433"/>
      <c r="G232" s="433"/>
    </row>
    <row r="233" spans="2:7" s="9" customFormat="1" ht="15.75">
      <c r="B233" s="432"/>
      <c r="C233" s="433"/>
      <c r="D233" s="434"/>
      <c r="E233" s="433"/>
      <c r="F233" s="433"/>
      <c r="G233" s="433"/>
    </row>
    <row r="234" spans="2:7" s="9" customFormat="1" ht="15.75">
      <c r="B234" s="432"/>
      <c r="C234" s="433"/>
      <c r="D234" s="434"/>
      <c r="E234" s="433"/>
      <c r="F234" s="433"/>
      <c r="G234" s="433"/>
    </row>
    <row r="235" spans="2:7" s="9" customFormat="1" ht="15.75">
      <c r="B235" s="432"/>
      <c r="C235" s="433"/>
      <c r="D235" s="434"/>
      <c r="E235" s="433"/>
      <c r="F235" s="433"/>
      <c r="G235" s="433"/>
    </row>
    <row r="236" spans="2:7" s="9" customFormat="1" ht="15.75">
      <c r="B236" s="432"/>
      <c r="C236" s="433"/>
      <c r="D236" s="434"/>
      <c r="E236" s="433"/>
      <c r="F236" s="433"/>
      <c r="G236" s="433"/>
    </row>
    <row r="237" spans="2:7" s="9" customFormat="1" ht="15.75">
      <c r="B237" s="432"/>
      <c r="C237" s="433"/>
      <c r="D237" s="434"/>
      <c r="E237" s="433"/>
      <c r="F237" s="433"/>
      <c r="G237" s="433"/>
    </row>
    <row r="238" spans="2:7" s="9" customFormat="1" ht="15.75">
      <c r="B238" s="432"/>
      <c r="C238" s="433"/>
      <c r="D238" s="434"/>
      <c r="E238" s="433"/>
      <c r="F238" s="433"/>
      <c r="G238" s="433"/>
    </row>
    <row r="239" spans="2:7" s="9" customFormat="1" ht="15.75">
      <c r="B239" s="432"/>
      <c r="C239" s="433"/>
      <c r="D239" s="434"/>
      <c r="E239" s="433"/>
      <c r="F239" s="433"/>
      <c r="G239" s="433"/>
    </row>
    <row r="240" spans="2:7" s="9" customFormat="1" ht="15.75">
      <c r="B240" s="432"/>
      <c r="C240" s="433"/>
      <c r="D240" s="434"/>
      <c r="E240" s="433"/>
      <c r="F240" s="433"/>
      <c r="G240" s="433"/>
    </row>
    <row r="241" spans="2:7" s="9" customFormat="1" ht="15.75">
      <c r="B241" s="432"/>
      <c r="C241" s="433"/>
      <c r="D241" s="434"/>
      <c r="E241" s="433"/>
      <c r="F241" s="433"/>
      <c r="G241" s="433"/>
    </row>
    <row r="242" spans="2:7" s="9" customFormat="1" ht="15.75">
      <c r="B242" s="432"/>
      <c r="C242" s="433"/>
      <c r="D242" s="434"/>
      <c r="E242" s="433"/>
      <c r="F242" s="433"/>
      <c r="G242" s="433"/>
    </row>
    <row r="243" spans="2:7" s="9" customFormat="1" ht="15.75">
      <c r="B243" s="432"/>
      <c r="C243" s="433"/>
      <c r="D243" s="434"/>
      <c r="E243" s="433"/>
      <c r="F243" s="433"/>
      <c r="G243" s="433"/>
    </row>
    <row r="244" spans="2:7" s="9" customFormat="1" ht="15.75">
      <c r="B244" s="432"/>
      <c r="C244" s="433"/>
      <c r="D244" s="434"/>
      <c r="E244" s="433"/>
      <c r="F244" s="433"/>
      <c r="G244" s="433"/>
    </row>
    <row r="245" spans="2:7" s="9" customFormat="1" ht="15.75">
      <c r="B245" s="432"/>
      <c r="C245" s="433"/>
      <c r="D245" s="434"/>
      <c r="E245" s="433"/>
      <c r="F245" s="433"/>
      <c r="G245" s="433"/>
    </row>
    <row r="246" spans="2:7" s="9" customFormat="1" ht="15.75">
      <c r="B246" s="432"/>
      <c r="C246" s="433"/>
      <c r="D246" s="434"/>
      <c r="E246" s="433"/>
      <c r="F246" s="433"/>
      <c r="G246" s="433"/>
    </row>
    <row r="247" spans="2:7" s="9" customFormat="1" ht="15.75">
      <c r="B247" s="432"/>
      <c r="C247" s="433"/>
      <c r="D247" s="434"/>
      <c r="E247" s="433"/>
      <c r="F247" s="433"/>
      <c r="G247" s="433"/>
    </row>
    <row r="248" spans="2:7" s="9" customFormat="1" ht="15.75">
      <c r="B248" s="432"/>
      <c r="C248" s="433"/>
      <c r="D248" s="434"/>
      <c r="E248" s="433"/>
      <c r="F248" s="433"/>
      <c r="G248" s="433"/>
    </row>
    <row r="249" spans="2:7" s="9" customFormat="1" ht="15.75">
      <c r="B249" s="432"/>
      <c r="C249" s="433"/>
      <c r="D249" s="434"/>
      <c r="E249" s="433"/>
      <c r="F249" s="433"/>
      <c r="G249" s="433"/>
    </row>
    <row r="250" spans="2:7" s="9" customFormat="1" ht="15.75">
      <c r="B250" s="432"/>
      <c r="C250" s="433"/>
      <c r="D250" s="434"/>
      <c r="E250" s="433"/>
      <c r="F250" s="433"/>
      <c r="G250" s="433"/>
    </row>
    <row r="251" spans="2:7" s="9" customFormat="1" ht="15.75">
      <c r="B251" s="432"/>
      <c r="C251" s="433"/>
      <c r="D251" s="434"/>
      <c r="E251" s="433"/>
      <c r="F251" s="433"/>
      <c r="G251" s="433"/>
    </row>
    <row r="252" spans="2:7" s="9" customFormat="1" ht="15.75">
      <c r="B252" s="432"/>
      <c r="C252" s="433"/>
      <c r="D252" s="434"/>
      <c r="E252" s="433"/>
      <c r="F252" s="433"/>
      <c r="G252" s="433"/>
    </row>
    <row r="253" spans="2:7" s="9" customFormat="1" ht="15.75">
      <c r="B253" s="432"/>
      <c r="C253" s="433"/>
      <c r="D253" s="434"/>
      <c r="E253" s="433"/>
      <c r="F253" s="433"/>
      <c r="G253" s="433"/>
    </row>
    <row r="254" spans="2:7" s="9" customFormat="1" ht="15.75">
      <c r="B254" s="432"/>
      <c r="C254" s="433"/>
      <c r="D254" s="434"/>
      <c r="E254" s="433"/>
      <c r="F254" s="433"/>
      <c r="G254" s="433"/>
    </row>
    <row r="255" spans="2:7" s="9" customFormat="1" ht="15.75">
      <c r="B255" s="432"/>
      <c r="C255" s="433"/>
      <c r="D255" s="434"/>
      <c r="E255" s="433"/>
      <c r="F255" s="433"/>
      <c r="G255" s="433"/>
    </row>
    <row r="256" spans="2:7" s="9" customFormat="1" ht="15.75">
      <c r="B256" s="432"/>
      <c r="C256" s="433"/>
      <c r="D256" s="434"/>
      <c r="E256" s="433"/>
      <c r="F256" s="433"/>
      <c r="G256" s="433"/>
    </row>
    <row r="257" spans="2:7" s="9" customFormat="1" ht="15.75">
      <c r="B257" s="432"/>
      <c r="C257" s="433"/>
      <c r="D257" s="434"/>
      <c r="E257" s="433"/>
      <c r="F257" s="433"/>
      <c r="G257" s="433"/>
    </row>
    <row r="258" spans="2:7" s="9" customFormat="1" ht="15.75">
      <c r="B258" s="432"/>
      <c r="C258" s="433"/>
      <c r="D258" s="434"/>
      <c r="E258" s="433"/>
      <c r="F258" s="433"/>
      <c r="G258" s="433"/>
    </row>
    <row r="259" spans="2:7" s="9" customFormat="1" ht="15.75">
      <c r="B259" s="432"/>
      <c r="C259" s="433"/>
      <c r="D259" s="434"/>
      <c r="E259" s="433"/>
      <c r="F259" s="433"/>
      <c r="G259" s="433"/>
    </row>
    <row r="260" spans="2:7" s="9" customFormat="1" ht="15.75">
      <c r="B260" s="432"/>
      <c r="C260" s="433"/>
      <c r="D260" s="434"/>
      <c r="E260" s="433"/>
      <c r="F260" s="433"/>
      <c r="G260" s="433"/>
    </row>
    <row r="261" spans="2:7" s="9" customFormat="1" ht="15.75">
      <c r="B261" s="432"/>
      <c r="C261" s="433"/>
      <c r="D261" s="434"/>
      <c r="E261" s="433"/>
      <c r="F261" s="433"/>
      <c r="G261" s="433"/>
    </row>
    <row r="262" spans="2:7" s="9" customFormat="1" ht="15.75">
      <c r="B262" s="432"/>
      <c r="C262" s="433"/>
      <c r="D262" s="434"/>
      <c r="E262" s="433"/>
      <c r="F262" s="433"/>
      <c r="G262" s="433"/>
    </row>
    <row r="263" spans="2:7" s="9" customFormat="1" ht="15.75">
      <c r="B263" s="432"/>
      <c r="C263" s="433"/>
      <c r="D263" s="434"/>
      <c r="E263" s="433"/>
      <c r="F263" s="433"/>
      <c r="G263" s="433"/>
    </row>
    <row r="264" spans="2:7" s="9" customFormat="1" ht="15.75">
      <c r="B264" s="432"/>
      <c r="C264" s="433"/>
      <c r="D264" s="434"/>
      <c r="E264" s="433"/>
      <c r="F264" s="433"/>
      <c r="G264" s="433"/>
    </row>
    <row r="265" spans="2:7" s="9" customFormat="1" ht="15.75">
      <c r="B265" s="432"/>
      <c r="C265" s="433"/>
      <c r="D265" s="434"/>
      <c r="E265" s="433"/>
      <c r="F265" s="433"/>
      <c r="G265" s="433"/>
    </row>
    <row r="266" spans="2:7" s="9" customFormat="1" ht="15.75">
      <c r="B266" s="432"/>
      <c r="C266" s="433"/>
      <c r="D266" s="434"/>
      <c r="E266" s="433"/>
      <c r="F266" s="433"/>
      <c r="G266" s="433"/>
    </row>
    <row r="267" spans="2:7" s="9" customFormat="1" ht="15.75">
      <c r="B267" s="432"/>
      <c r="C267" s="433"/>
      <c r="D267" s="434"/>
      <c r="E267" s="433"/>
      <c r="F267" s="433"/>
      <c r="G267" s="433"/>
    </row>
    <row r="268" spans="2:7" s="9" customFormat="1" ht="15.75">
      <c r="B268" s="432"/>
      <c r="C268" s="433"/>
      <c r="D268" s="434"/>
      <c r="E268" s="433"/>
      <c r="F268" s="433"/>
      <c r="G268" s="433"/>
    </row>
    <row r="269" spans="2:7" s="9" customFormat="1" ht="15.75">
      <c r="B269" s="432"/>
      <c r="C269" s="433"/>
      <c r="D269" s="434"/>
      <c r="E269" s="433"/>
      <c r="F269" s="433"/>
      <c r="G269" s="433"/>
    </row>
    <row r="270" spans="2:7" s="9" customFormat="1" ht="15.75">
      <c r="B270" s="432"/>
      <c r="C270" s="433"/>
      <c r="D270" s="434"/>
      <c r="E270" s="433"/>
      <c r="F270" s="433"/>
      <c r="G270" s="433"/>
    </row>
    <row r="271" spans="2:7" s="9" customFormat="1" ht="15.75">
      <c r="B271" s="432"/>
      <c r="C271" s="433"/>
      <c r="D271" s="434"/>
      <c r="E271" s="433"/>
      <c r="F271" s="433"/>
      <c r="G271" s="433"/>
    </row>
    <row r="272" spans="2:7" s="9" customFormat="1" ht="15.75">
      <c r="B272" s="432"/>
      <c r="C272" s="433"/>
      <c r="D272" s="434"/>
      <c r="E272" s="433"/>
      <c r="F272" s="433"/>
      <c r="G272" s="433"/>
    </row>
    <row r="273" spans="2:7" s="9" customFormat="1" ht="15.75">
      <c r="B273" s="432"/>
      <c r="C273" s="433"/>
      <c r="D273" s="434"/>
      <c r="E273" s="433"/>
      <c r="F273" s="433"/>
      <c r="G273" s="433"/>
    </row>
    <row r="274" spans="2:7" s="9" customFormat="1" ht="15.75">
      <c r="B274" s="432"/>
      <c r="C274" s="433"/>
      <c r="D274" s="434"/>
      <c r="E274" s="433"/>
      <c r="F274" s="433"/>
      <c r="G274" s="433"/>
    </row>
    <row r="275" spans="2:7" s="9" customFormat="1" ht="15.75">
      <c r="B275" s="432"/>
      <c r="C275" s="433"/>
      <c r="D275" s="434"/>
      <c r="E275" s="433"/>
      <c r="F275" s="433"/>
      <c r="G275" s="433"/>
    </row>
    <row r="276" spans="2:7" s="9" customFormat="1" ht="15.75">
      <c r="B276" s="432"/>
      <c r="C276" s="433"/>
      <c r="D276" s="434"/>
      <c r="E276" s="433"/>
      <c r="F276" s="433"/>
      <c r="G276" s="433"/>
    </row>
    <row r="277" spans="2:7" s="9" customFormat="1" ht="15.75">
      <c r="B277" s="432"/>
      <c r="C277" s="433"/>
      <c r="D277" s="434"/>
      <c r="E277" s="433"/>
      <c r="F277" s="433"/>
      <c r="G277" s="433"/>
    </row>
    <row r="278" spans="2:7" s="9" customFormat="1" ht="15.75">
      <c r="B278" s="432"/>
      <c r="C278" s="433"/>
      <c r="D278" s="434"/>
      <c r="E278" s="433"/>
      <c r="F278" s="433"/>
      <c r="G278" s="433"/>
    </row>
    <row r="279" spans="2:7" s="9" customFormat="1" ht="15.75">
      <c r="B279" s="432"/>
      <c r="C279" s="433"/>
      <c r="D279" s="434"/>
      <c r="E279" s="433"/>
      <c r="F279" s="433"/>
      <c r="G279" s="433"/>
    </row>
    <row r="280" spans="2:7" s="9" customFormat="1" ht="15.75">
      <c r="B280" s="432"/>
      <c r="C280" s="433"/>
      <c r="D280" s="434"/>
      <c r="E280" s="433"/>
      <c r="F280" s="433"/>
      <c r="G280" s="433"/>
    </row>
    <row r="281" spans="2:7" s="9" customFormat="1" ht="15.75">
      <c r="B281" s="432"/>
      <c r="C281" s="433"/>
      <c r="D281" s="434"/>
      <c r="E281" s="433"/>
      <c r="F281" s="433"/>
      <c r="G281" s="433"/>
    </row>
    <row r="282" spans="2:7" s="9" customFormat="1" ht="15.75">
      <c r="B282" s="432"/>
      <c r="C282" s="433"/>
      <c r="D282" s="434"/>
      <c r="E282" s="433"/>
      <c r="F282" s="433"/>
      <c r="G282" s="433"/>
    </row>
    <row r="283" spans="2:7" s="9" customFormat="1" ht="15.75">
      <c r="B283" s="432"/>
      <c r="C283" s="433"/>
      <c r="D283" s="434"/>
      <c r="E283" s="433"/>
      <c r="F283" s="433"/>
      <c r="G283" s="433"/>
    </row>
    <row r="284" spans="2:7" s="9" customFormat="1" ht="15.75">
      <c r="B284" s="432"/>
      <c r="C284" s="433"/>
      <c r="D284" s="434"/>
      <c r="E284" s="433"/>
      <c r="F284" s="433"/>
      <c r="G284" s="433"/>
    </row>
    <row r="285" spans="2:7" s="9" customFormat="1" ht="15.75">
      <c r="B285" s="432"/>
      <c r="C285" s="433"/>
      <c r="D285" s="434"/>
      <c r="E285" s="433"/>
      <c r="F285" s="433"/>
      <c r="G285" s="433"/>
    </row>
    <row r="286" spans="2:7" s="9" customFormat="1" ht="15.75">
      <c r="B286" s="432"/>
      <c r="C286" s="433"/>
      <c r="D286" s="434"/>
      <c r="E286" s="433"/>
      <c r="F286" s="433"/>
      <c r="G286" s="433"/>
    </row>
    <row r="287" spans="2:7" s="9" customFormat="1" ht="15.75">
      <c r="B287" s="432"/>
      <c r="C287" s="433"/>
      <c r="D287" s="434"/>
      <c r="E287" s="433"/>
      <c r="F287" s="433"/>
      <c r="G287" s="433"/>
    </row>
    <row r="288" spans="2:7" s="9" customFormat="1" ht="15.75">
      <c r="B288" s="432"/>
      <c r="C288" s="433"/>
      <c r="D288" s="434"/>
      <c r="E288" s="433"/>
      <c r="F288" s="433"/>
      <c r="G288" s="433"/>
    </row>
    <row r="289" spans="2:7" s="9" customFormat="1" ht="15.75">
      <c r="B289" s="432"/>
      <c r="C289" s="433"/>
      <c r="D289" s="434"/>
      <c r="E289" s="433"/>
      <c r="F289" s="433"/>
      <c r="G289" s="433"/>
    </row>
    <row r="290" spans="2:7" s="9" customFormat="1" ht="15.75">
      <c r="B290" s="432"/>
      <c r="C290" s="433"/>
      <c r="D290" s="434"/>
      <c r="E290" s="433"/>
      <c r="F290" s="433"/>
      <c r="G290" s="433"/>
    </row>
    <row r="291" spans="2:7" s="9" customFormat="1" ht="15.75">
      <c r="B291" s="432"/>
      <c r="C291" s="433"/>
      <c r="D291" s="434"/>
      <c r="E291" s="433"/>
      <c r="F291" s="433"/>
      <c r="G291" s="433"/>
    </row>
    <row r="292" spans="2:7" s="9" customFormat="1" ht="15.75">
      <c r="B292" s="432"/>
      <c r="C292" s="433"/>
      <c r="D292" s="434"/>
      <c r="E292" s="433"/>
      <c r="F292" s="433"/>
      <c r="G292" s="433"/>
    </row>
    <row r="293" spans="2:7" s="9" customFormat="1" ht="15.75">
      <c r="B293" s="432"/>
      <c r="C293" s="433"/>
      <c r="D293" s="434"/>
      <c r="E293" s="433"/>
      <c r="F293" s="433"/>
      <c r="G293" s="433"/>
    </row>
    <row r="294" spans="2:7" s="9" customFormat="1" ht="15.75">
      <c r="B294" s="432"/>
      <c r="C294" s="433"/>
      <c r="D294" s="434"/>
      <c r="E294" s="433"/>
      <c r="F294" s="433"/>
      <c r="G294" s="433"/>
    </row>
    <row r="295" spans="2:7" s="9" customFormat="1" ht="15.75">
      <c r="B295" s="432"/>
      <c r="C295" s="433"/>
      <c r="D295" s="434"/>
      <c r="E295" s="433"/>
      <c r="F295" s="433"/>
      <c r="G295" s="433"/>
    </row>
    <row r="296" spans="2:7" s="9" customFormat="1" ht="15.75">
      <c r="B296" s="432"/>
      <c r="C296" s="433"/>
      <c r="D296" s="434"/>
      <c r="E296" s="433"/>
      <c r="F296" s="433"/>
      <c r="G296" s="433"/>
    </row>
    <row r="297" spans="2:7" s="9" customFormat="1" ht="15.75">
      <c r="B297" s="432"/>
      <c r="C297" s="433"/>
      <c r="D297" s="434"/>
      <c r="E297" s="433"/>
      <c r="F297" s="433"/>
      <c r="G297" s="433"/>
    </row>
    <row r="298" spans="2:7" s="9" customFormat="1" ht="15.75">
      <c r="B298" s="432"/>
      <c r="C298" s="433"/>
      <c r="D298" s="434"/>
      <c r="E298" s="433"/>
      <c r="F298" s="433"/>
      <c r="G298" s="433"/>
    </row>
    <row r="299" spans="2:7" s="9" customFormat="1" ht="15.75">
      <c r="B299" s="432"/>
      <c r="C299" s="433"/>
      <c r="D299" s="434"/>
      <c r="E299" s="433"/>
      <c r="F299" s="433"/>
      <c r="G299" s="433"/>
    </row>
    <row r="300" spans="2:7" s="9" customFormat="1" ht="15.75">
      <c r="B300" s="432"/>
      <c r="C300" s="433"/>
      <c r="D300" s="434"/>
      <c r="E300" s="433"/>
      <c r="F300" s="433"/>
      <c r="G300" s="433"/>
    </row>
    <row r="301" spans="2:7" s="9" customFormat="1" ht="15.75">
      <c r="B301" s="432"/>
      <c r="C301" s="433"/>
      <c r="D301" s="434"/>
      <c r="E301" s="433"/>
      <c r="F301" s="433"/>
      <c r="G301" s="433"/>
    </row>
    <row r="302" spans="2:7" s="9" customFormat="1" ht="15.75">
      <c r="B302" s="432"/>
      <c r="C302" s="433"/>
      <c r="D302" s="434"/>
      <c r="E302" s="433"/>
      <c r="F302" s="433"/>
      <c r="G302" s="433"/>
    </row>
    <row r="303" spans="2:7" s="9" customFormat="1" ht="15.75">
      <c r="B303" s="432"/>
      <c r="C303" s="433"/>
      <c r="D303" s="434"/>
      <c r="E303" s="433"/>
      <c r="F303" s="433"/>
      <c r="G303" s="433"/>
    </row>
    <row r="304" spans="2:7" s="9" customFormat="1" ht="15.75">
      <c r="B304" s="432"/>
      <c r="C304" s="433"/>
      <c r="D304" s="434"/>
      <c r="E304" s="433"/>
      <c r="F304" s="433"/>
      <c r="G304" s="433"/>
    </row>
    <row r="305" spans="2:7" s="9" customFormat="1" ht="15.75">
      <c r="B305" s="432"/>
      <c r="C305" s="433"/>
      <c r="D305" s="434"/>
      <c r="E305" s="433"/>
      <c r="F305" s="433"/>
      <c r="G305" s="433"/>
    </row>
    <row r="306" spans="2:7" s="9" customFormat="1" ht="15.75">
      <c r="B306" s="432"/>
      <c r="C306" s="433"/>
      <c r="D306" s="434"/>
      <c r="E306" s="433"/>
      <c r="F306" s="433"/>
      <c r="G306" s="433"/>
    </row>
    <row r="307" spans="2:7" s="9" customFormat="1" ht="15.75">
      <c r="B307" s="432"/>
      <c r="C307" s="433"/>
      <c r="D307" s="434"/>
      <c r="E307" s="433"/>
      <c r="F307" s="433"/>
      <c r="G307" s="433"/>
    </row>
    <row r="308" spans="2:7" s="9" customFormat="1" ht="15.75">
      <c r="B308" s="432"/>
      <c r="C308" s="433"/>
      <c r="D308" s="434"/>
      <c r="E308" s="433"/>
      <c r="F308" s="433"/>
      <c r="G308" s="433"/>
    </row>
    <row r="309" spans="2:7" s="9" customFormat="1" ht="15.75">
      <c r="B309" s="432"/>
      <c r="C309" s="433"/>
      <c r="D309" s="434"/>
      <c r="E309" s="433"/>
      <c r="F309" s="433"/>
      <c r="G309" s="433"/>
    </row>
    <row r="310" spans="2:7" s="9" customFormat="1" ht="15.75">
      <c r="B310" s="432"/>
      <c r="C310" s="433"/>
      <c r="D310" s="434"/>
      <c r="E310" s="433"/>
      <c r="F310" s="433"/>
      <c r="G310" s="433"/>
    </row>
    <row r="311" spans="2:7" s="9" customFormat="1" ht="15.75">
      <c r="B311" s="432"/>
      <c r="C311" s="433"/>
      <c r="D311" s="434"/>
      <c r="E311" s="433"/>
      <c r="F311" s="433"/>
      <c r="G311" s="433"/>
    </row>
    <row r="312" spans="2:7" s="9" customFormat="1" ht="15.75">
      <c r="B312" s="432"/>
      <c r="C312" s="433"/>
      <c r="D312" s="434"/>
      <c r="E312" s="433"/>
      <c r="F312" s="433"/>
      <c r="G312" s="433"/>
    </row>
    <row r="313" spans="2:7" s="9" customFormat="1" ht="15.75">
      <c r="B313" s="432"/>
      <c r="C313" s="433"/>
      <c r="D313" s="434"/>
      <c r="E313" s="433"/>
      <c r="F313" s="433"/>
      <c r="G313" s="433"/>
    </row>
    <row r="314" spans="2:7" s="9" customFormat="1" ht="15.75">
      <c r="B314" s="432"/>
      <c r="C314" s="433"/>
      <c r="D314" s="434"/>
      <c r="E314" s="433"/>
      <c r="F314" s="433"/>
      <c r="G314" s="433"/>
    </row>
    <row r="315" spans="2:7" s="9" customFormat="1" ht="15.75">
      <c r="B315" s="432"/>
      <c r="C315" s="433"/>
      <c r="D315" s="434"/>
      <c r="E315" s="433"/>
      <c r="F315" s="433"/>
      <c r="G315" s="433"/>
    </row>
    <row r="316" spans="2:7" s="9" customFormat="1" ht="15.75">
      <c r="B316" s="432"/>
      <c r="C316" s="433"/>
      <c r="D316" s="434"/>
      <c r="E316" s="433"/>
      <c r="F316" s="433"/>
      <c r="G316" s="433"/>
    </row>
    <row r="317" spans="2:7" s="9" customFormat="1" ht="15.75">
      <c r="B317" s="432"/>
      <c r="C317" s="433"/>
      <c r="D317" s="434"/>
      <c r="E317" s="433"/>
      <c r="F317" s="433"/>
      <c r="G317" s="433"/>
    </row>
    <row r="318" spans="2:7" s="9" customFormat="1" ht="15.75">
      <c r="B318" s="432"/>
      <c r="C318" s="433"/>
      <c r="D318" s="434"/>
      <c r="E318" s="433"/>
      <c r="F318" s="433"/>
      <c r="G318" s="433"/>
    </row>
    <row r="319" spans="2:7" s="9" customFormat="1" ht="15.75">
      <c r="B319" s="432"/>
      <c r="C319" s="433"/>
      <c r="D319" s="434"/>
      <c r="E319" s="433"/>
      <c r="F319" s="433"/>
      <c r="G319" s="433"/>
    </row>
    <row r="320" spans="2:7" s="9" customFormat="1" ht="15.75">
      <c r="B320" s="432"/>
      <c r="C320" s="433"/>
      <c r="D320" s="434"/>
      <c r="E320" s="433"/>
      <c r="F320" s="433"/>
      <c r="G320" s="433"/>
    </row>
    <row r="321" spans="2:7" s="9" customFormat="1" ht="15.75">
      <c r="B321" s="432"/>
      <c r="C321" s="433"/>
      <c r="D321" s="434"/>
      <c r="E321" s="433"/>
      <c r="F321" s="433"/>
      <c r="G321" s="433"/>
    </row>
    <row r="322" spans="2:7" s="9" customFormat="1" ht="15.75">
      <c r="B322" s="432"/>
      <c r="C322" s="433"/>
      <c r="D322" s="434"/>
      <c r="E322" s="433"/>
      <c r="F322" s="433"/>
      <c r="G322" s="433"/>
    </row>
    <row r="323" spans="2:7" s="9" customFormat="1" ht="15.75">
      <c r="B323" s="432"/>
      <c r="C323" s="433"/>
      <c r="D323" s="434"/>
      <c r="E323" s="433"/>
      <c r="F323" s="433"/>
      <c r="G323" s="433"/>
    </row>
    <row r="324" spans="2:7" s="9" customFormat="1" ht="15.75">
      <c r="B324" s="432"/>
      <c r="C324" s="433"/>
      <c r="D324" s="434"/>
      <c r="E324" s="433"/>
      <c r="F324" s="433"/>
      <c r="G324" s="433"/>
    </row>
    <row r="325" spans="2:7" s="9" customFormat="1" ht="15.75">
      <c r="B325" s="432"/>
      <c r="C325" s="433"/>
      <c r="D325" s="434"/>
      <c r="E325" s="433"/>
      <c r="F325" s="433"/>
      <c r="G325" s="433"/>
    </row>
    <row r="326" spans="2:7" s="9" customFormat="1" ht="15.75">
      <c r="B326" s="432"/>
      <c r="C326" s="433"/>
      <c r="D326" s="434"/>
      <c r="E326" s="433"/>
      <c r="F326" s="433"/>
      <c r="G326" s="433"/>
    </row>
    <row r="327" spans="2:7" s="9" customFormat="1" ht="15.75">
      <c r="B327" s="432"/>
      <c r="C327" s="433"/>
      <c r="D327" s="434"/>
      <c r="E327" s="433"/>
      <c r="F327" s="433"/>
      <c r="G327" s="433"/>
    </row>
    <row r="328" spans="2:7" s="9" customFormat="1" ht="15.75">
      <c r="B328" s="432"/>
      <c r="C328" s="433"/>
      <c r="D328" s="434"/>
      <c r="E328" s="433"/>
      <c r="F328" s="433"/>
      <c r="G328" s="433"/>
    </row>
    <row r="329" spans="2:7" s="9" customFormat="1" ht="15.75">
      <c r="B329" s="432"/>
      <c r="C329" s="433"/>
      <c r="D329" s="434"/>
      <c r="E329" s="433"/>
      <c r="F329" s="433"/>
      <c r="G329" s="433"/>
    </row>
    <row r="330" spans="2:7" s="9" customFormat="1" ht="15.75">
      <c r="B330" s="432"/>
      <c r="C330" s="433"/>
      <c r="D330" s="434"/>
      <c r="E330" s="433"/>
      <c r="F330" s="433"/>
      <c r="G330" s="433"/>
    </row>
    <row r="331" spans="2:7" s="9" customFormat="1" ht="15.75">
      <c r="B331" s="432"/>
      <c r="C331" s="433"/>
      <c r="D331" s="434"/>
      <c r="E331" s="433"/>
      <c r="F331" s="433"/>
      <c r="G331" s="433"/>
    </row>
    <row r="332" spans="2:7" s="9" customFormat="1" ht="15.75">
      <c r="B332" s="432"/>
      <c r="C332" s="433"/>
      <c r="D332" s="434"/>
      <c r="E332" s="433"/>
      <c r="F332" s="433"/>
      <c r="G332" s="433"/>
    </row>
    <row r="333" spans="2:7" s="9" customFormat="1" ht="15.75">
      <c r="B333" s="432"/>
      <c r="C333" s="433"/>
      <c r="D333" s="434"/>
      <c r="E333" s="433"/>
      <c r="F333" s="433"/>
      <c r="G333" s="433"/>
    </row>
    <row r="334" spans="2:7" s="9" customFormat="1" ht="15.75">
      <c r="B334" s="432"/>
      <c r="C334" s="433"/>
      <c r="D334" s="434"/>
      <c r="E334" s="433"/>
      <c r="F334" s="433"/>
      <c r="G334" s="433"/>
    </row>
    <row r="335" spans="2:7" s="9" customFormat="1" ht="15.75">
      <c r="B335" s="432"/>
      <c r="C335" s="433"/>
      <c r="D335" s="434"/>
      <c r="E335" s="433"/>
      <c r="F335" s="433"/>
      <c r="G335" s="433"/>
    </row>
    <row r="336" spans="2:7" s="9" customFormat="1" ht="15.75">
      <c r="B336" s="432"/>
      <c r="C336" s="433"/>
      <c r="D336" s="434"/>
      <c r="E336" s="433"/>
      <c r="F336" s="433"/>
      <c r="G336" s="433"/>
    </row>
    <row r="337" spans="2:7" s="9" customFormat="1" ht="15.75">
      <c r="B337" s="432"/>
      <c r="C337" s="433"/>
      <c r="D337" s="434"/>
      <c r="E337" s="433"/>
      <c r="F337" s="433"/>
      <c r="G337" s="433"/>
    </row>
    <row r="338" spans="2:7" s="9" customFormat="1" ht="15.75">
      <c r="B338" s="432"/>
      <c r="C338" s="433"/>
      <c r="D338" s="434"/>
      <c r="E338" s="433"/>
      <c r="F338" s="433"/>
      <c r="G338" s="433"/>
    </row>
    <row r="339" spans="2:7" s="9" customFormat="1" ht="15.75">
      <c r="B339" s="432"/>
      <c r="C339" s="433"/>
      <c r="D339" s="434"/>
      <c r="E339" s="433"/>
      <c r="F339" s="433"/>
      <c r="G339" s="433"/>
    </row>
    <row r="340" spans="2:7" s="9" customFormat="1" ht="15.75">
      <c r="B340" s="432"/>
      <c r="C340" s="433"/>
      <c r="D340" s="434"/>
      <c r="E340" s="433"/>
      <c r="F340" s="433"/>
      <c r="G340" s="433"/>
    </row>
    <row r="341" spans="2:7" s="9" customFormat="1" ht="15.75">
      <c r="B341" s="432"/>
      <c r="C341" s="433"/>
      <c r="D341" s="434"/>
      <c r="E341" s="433"/>
      <c r="F341" s="433"/>
      <c r="G341" s="433"/>
    </row>
    <row r="342" spans="2:7" s="9" customFormat="1" ht="15.75">
      <c r="B342" s="432"/>
      <c r="C342" s="433"/>
      <c r="D342" s="434"/>
      <c r="E342" s="433"/>
      <c r="F342" s="433"/>
      <c r="G342" s="433"/>
    </row>
    <row r="343" spans="2:7" s="9" customFormat="1" ht="15.75">
      <c r="B343" s="432"/>
      <c r="C343" s="433"/>
      <c r="D343" s="434"/>
      <c r="E343" s="433"/>
      <c r="F343" s="433"/>
      <c r="G343" s="433"/>
    </row>
    <row r="344" spans="2:7" s="9" customFormat="1" ht="15.75">
      <c r="B344" s="432"/>
      <c r="C344" s="433"/>
      <c r="D344" s="434"/>
      <c r="E344" s="433"/>
      <c r="F344" s="433"/>
      <c r="G344" s="433"/>
    </row>
    <row r="345" spans="2:7" s="9" customFormat="1" ht="15.75">
      <c r="B345" s="432"/>
      <c r="C345" s="433"/>
      <c r="D345" s="434"/>
      <c r="E345" s="433"/>
      <c r="F345" s="433"/>
      <c r="G345" s="433"/>
    </row>
    <row r="346" spans="2:7" s="9" customFormat="1" ht="15.75">
      <c r="B346" s="432"/>
      <c r="C346" s="433"/>
      <c r="D346" s="434"/>
      <c r="E346" s="433"/>
      <c r="F346" s="433"/>
      <c r="G346" s="433"/>
    </row>
    <row r="347" spans="2:7" s="9" customFormat="1" ht="15.75">
      <c r="B347" s="432"/>
      <c r="C347" s="433"/>
      <c r="D347" s="434"/>
      <c r="E347" s="433"/>
      <c r="F347" s="433"/>
      <c r="G347" s="433"/>
    </row>
    <row r="348" spans="2:7" s="9" customFormat="1" ht="15.75">
      <c r="B348" s="432"/>
      <c r="C348" s="433"/>
      <c r="D348" s="434"/>
      <c r="E348" s="433"/>
      <c r="F348" s="433"/>
      <c r="G348" s="433"/>
    </row>
    <row r="349" spans="2:7" s="9" customFormat="1" ht="15.75">
      <c r="B349" s="432"/>
      <c r="C349" s="433"/>
      <c r="D349" s="434"/>
      <c r="E349" s="433"/>
      <c r="F349" s="433"/>
      <c r="G349" s="433"/>
    </row>
    <row r="350" spans="2:7" s="9" customFormat="1" ht="15.75">
      <c r="B350" s="432"/>
      <c r="C350" s="433"/>
      <c r="D350" s="434"/>
      <c r="E350" s="433"/>
      <c r="F350" s="433"/>
      <c r="G350" s="433"/>
    </row>
    <row r="351" spans="2:7" s="9" customFormat="1" ht="15.75">
      <c r="B351" s="432"/>
      <c r="C351" s="433"/>
      <c r="D351" s="434"/>
      <c r="E351" s="433"/>
      <c r="F351" s="433"/>
      <c r="G351" s="433"/>
    </row>
    <row r="352" spans="2:7" s="9" customFormat="1" ht="15.75">
      <c r="B352" s="432"/>
      <c r="C352" s="433"/>
      <c r="D352" s="434"/>
      <c r="E352" s="433"/>
      <c r="F352" s="433"/>
      <c r="G352" s="433"/>
    </row>
    <row r="353" spans="2:7" s="9" customFormat="1" ht="15.75">
      <c r="B353" s="432"/>
      <c r="C353" s="433"/>
      <c r="D353" s="434"/>
      <c r="E353" s="433"/>
      <c r="F353" s="433"/>
      <c r="G353" s="433"/>
    </row>
    <row r="354" spans="2:7" s="9" customFormat="1" ht="15.75">
      <c r="B354" s="432"/>
      <c r="C354" s="433"/>
      <c r="D354" s="434"/>
      <c r="E354" s="433"/>
      <c r="F354" s="433"/>
      <c r="G354" s="433"/>
    </row>
    <row r="355" spans="2:7" s="9" customFormat="1" ht="15.75">
      <c r="B355" s="432"/>
      <c r="C355" s="433"/>
      <c r="D355" s="434"/>
      <c r="E355" s="433"/>
      <c r="F355" s="433"/>
      <c r="G355" s="433"/>
    </row>
    <row r="356" spans="2:7" s="9" customFormat="1" ht="15.75">
      <c r="B356" s="432"/>
      <c r="C356" s="433"/>
      <c r="D356" s="434"/>
      <c r="E356" s="433"/>
      <c r="F356" s="433"/>
      <c r="G356" s="433"/>
    </row>
    <row r="357" spans="2:7" s="9" customFormat="1" ht="15.75">
      <c r="B357" s="432"/>
      <c r="C357" s="433"/>
      <c r="D357" s="434"/>
      <c r="E357" s="433"/>
      <c r="F357" s="433"/>
      <c r="G357" s="433"/>
    </row>
    <row r="358" spans="2:7" s="9" customFormat="1" ht="15.75">
      <c r="B358" s="432"/>
      <c r="C358" s="433"/>
      <c r="D358" s="434"/>
      <c r="E358" s="433"/>
      <c r="F358" s="433"/>
      <c r="G358" s="433"/>
    </row>
    <row r="359" spans="2:7" s="9" customFormat="1" ht="15.75">
      <c r="B359" s="432"/>
      <c r="C359" s="433"/>
      <c r="D359" s="434"/>
      <c r="E359" s="433"/>
      <c r="F359" s="433"/>
      <c r="G359" s="433"/>
    </row>
    <row r="360" spans="2:7" s="9" customFormat="1" ht="15.75">
      <c r="B360" s="432"/>
      <c r="C360" s="433"/>
      <c r="D360" s="434"/>
      <c r="E360" s="433"/>
      <c r="F360" s="433"/>
      <c r="G360" s="433"/>
    </row>
    <row r="361" spans="2:7" s="9" customFormat="1" ht="15.75">
      <c r="B361" s="432"/>
      <c r="C361" s="433"/>
      <c r="D361" s="434"/>
      <c r="E361" s="433"/>
      <c r="F361" s="433"/>
      <c r="G361" s="433"/>
    </row>
    <row r="362" spans="2:7" s="9" customFormat="1" ht="15.75">
      <c r="B362" s="432"/>
      <c r="C362" s="433"/>
      <c r="D362" s="434"/>
      <c r="E362" s="433"/>
      <c r="F362" s="433"/>
      <c r="G362" s="433"/>
    </row>
    <row r="363" spans="2:7" s="9" customFormat="1" ht="15.75">
      <c r="B363" s="432"/>
      <c r="C363" s="433"/>
      <c r="D363" s="434"/>
      <c r="E363" s="433"/>
      <c r="F363" s="433"/>
      <c r="G363" s="433"/>
    </row>
    <row r="364" spans="2:7" s="9" customFormat="1" ht="15.75">
      <c r="B364" s="432"/>
      <c r="C364" s="433"/>
      <c r="D364" s="434"/>
      <c r="E364" s="433"/>
      <c r="F364" s="433"/>
      <c r="G364" s="433"/>
    </row>
    <row r="365" spans="2:7" s="9" customFormat="1" ht="15.75">
      <c r="B365" s="432"/>
      <c r="C365" s="433"/>
      <c r="D365" s="434"/>
      <c r="E365" s="433"/>
      <c r="F365" s="433"/>
      <c r="G365" s="433"/>
    </row>
    <row r="366" spans="2:7" s="9" customFormat="1" ht="15.75">
      <c r="B366" s="432"/>
      <c r="C366" s="433"/>
      <c r="D366" s="434"/>
      <c r="E366" s="433"/>
      <c r="F366" s="433"/>
      <c r="G366" s="433"/>
    </row>
    <row r="367" spans="2:7" s="9" customFormat="1" ht="15.75">
      <c r="B367" s="432"/>
      <c r="C367" s="433"/>
      <c r="D367" s="434"/>
      <c r="E367" s="433"/>
      <c r="F367" s="433"/>
      <c r="G367" s="433"/>
    </row>
  </sheetData>
  <mergeCells count="6">
    <mergeCell ref="A1:H1"/>
    <mergeCell ref="H41:H42"/>
    <mergeCell ref="C41:C42"/>
    <mergeCell ref="D41:D42"/>
    <mergeCell ref="E41:E42"/>
    <mergeCell ref="F41:F42"/>
  </mergeCells>
  <printOptions/>
  <pageMargins left="0.55" right="0.56" top="0.5905511811023623" bottom="0.984251968503937" header="0.5118110236220472" footer="0.5118110236220472"/>
  <pageSetup firstPageNumber="4" useFirstPageNumber="1" fitToHeight="1" fitToWidth="1" horizontalDpi="600" verticalDpi="600" orientation="portrait" paperSize="9" r:id="rId1"/>
  <headerFooter alignWithMargins="0">
    <oddFooter>&amp;C&amp;"Arial,Regular"&amp;12&amp;P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27"/>
  <sheetViews>
    <sheetView workbookViewId="0" topLeftCell="A1">
      <selection activeCell="F608" sqref="F608"/>
    </sheetView>
  </sheetViews>
  <sheetFormatPr defaultColWidth="9.00390625" defaultRowHeight="13.5"/>
  <cols>
    <col min="1" max="1" width="7.125" style="66" customWidth="1"/>
    <col min="2" max="2" width="40.00390625" style="50" customWidth="1"/>
    <col min="3" max="4" width="11.125" style="67" customWidth="1"/>
    <col min="5" max="5" width="0.74609375" style="64" customWidth="1"/>
    <col min="6" max="6" width="11.625" style="61" customWidth="1"/>
    <col min="7" max="7" width="9.375" style="65" bestFit="1" customWidth="1"/>
    <col min="8" max="16384" width="9.00390625" style="65" customWidth="1"/>
  </cols>
  <sheetData>
    <row r="1" spans="1:4" ht="18">
      <c r="A1" s="63" t="s">
        <v>332</v>
      </c>
      <c r="C1" s="59"/>
      <c r="D1" s="59"/>
    </row>
    <row r="2" ht="15.75" thickBot="1"/>
    <row r="3" spans="1:6" s="75" customFormat="1" ht="15">
      <c r="A3" s="68" t="s">
        <v>333</v>
      </c>
      <c r="B3" s="69"/>
      <c r="C3" s="71" t="s">
        <v>213</v>
      </c>
      <c r="D3" s="72" t="s">
        <v>214</v>
      </c>
      <c r="E3" s="73"/>
      <c r="F3" s="74" t="s">
        <v>213</v>
      </c>
    </row>
    <row r="4" spans="1:6" s="75" customFormat="1" ht="15.75" thickBot="1">
      <c r="A4" s="76"/>
      <c r="B4" s="77"/>
      <c r="C4" s="79" t="s">
        <v>424</v>
      </c>
      <c r="D4" s="80" t="s">
        <v>424</v>
      </c>
      <c r="E4" s="73"/>
      <c r="F4" s="81" t="s">
        <v>440</v>
      </c>
    </row>
    <row r="5" spans="1:6" s="75" customFormat="1" ht="15">
      <c r="A5" s="82"/>
      <c r="B5" s="69"/>
      <c r="C5" s="71" t="s">
        <v>218</v>
      </c>
      <c r="D5" s="72" t="s">
        <v>218</v>
      </c>
      <c r="E5" s="73"/>
      <c r="F5" s="74" t="s">
        <v>218</v>
      </c>
    </row>
    <row r="6" spans="1:6" s="75" customFormat="1" ht="15">
      <c r="A6" s="82"/>
      <c r="B6" s="83" t="s">
        <v>335</v>
      </c>
      <c r="C6" s="85"/>
      <c r="D6" s="86"/>
      <c r="E6" s="73"/>
      <c r="F6" s="87"/>
    </row>
    <row r="7" spans="1:6" s="75" customFormat="1" ht="3" customHeight="1">
      <c r="A7" s="82"/>
      <c r="B7" s="88"/>
      <c r="C7" s="85"/>
      <c r="D7" s="86"/>
      <c r="E7" s="73"/>
      <c r="F7" s="87"/>
    </row>
    <row r="8" spans="1:6" s="75" customFormat="1" ht="15">
      <c r="A8" s="82"/>
      <c r="B8" s="89" t="s">
        <v>336</v>
      </c>
      <c r="C8" s="91"/>
      <c r="D8" s="92"/>
      <c r="E8" s="64"/>
      <c r="F8" s="93"/>
    </row>
    <row r="9" spans="1:8" s="75" customFormat="1" ht="15">
      <c r="A9" s="94"/>
      <c r="B9" s="95" t="s">
        <v>337</v>
      </c>
      <c r="C9" s="91">
        <v>25500</v>
      </c>
      <c r="D9" s="92">
        <v>24590</v>
      </c>
      <c r="E9" s="64">
        <v>0</v>
      </c>
      <c r="F9" s="93">
        <v>26020</v>
      </c>
      <c r="G9" s="97"/>
      <c r="H9" s="98"/>
    </row>
    <row r="10" spans="1:8" s="75" customFormat="1" ht="15">
      <c r="A10" s="94">
        <f>1</f>
        <v>1</v>
      </c>
      <c r="B10" s="95" t="s">
        <v>338</v>
      </c>
      <c r="C10" s="91">
        <v>23200</v>
      </c>
      <c r="D10" s="92">
        <v>6900</v>
      </c>
      <c r="E10" s="64">
        <v>0</v>
      </c>
      <c r="F10" s="93">
        <v>5050</v>
      </c>
      <c r="G10" s="97"/>
      <c r="H10" s="97"/>
    </row>
    <row r="11" spans="1:8" s="75" customFormat="1" ht="15">
      <c r="A11" s="94"/>
      <c r="B11" s="95" t="s">
        <v>339</v>
      </c>
      <c r="C11" s="91">
        <v>350</v>
      </c>
      <c r="D11" s="92">
        <v>350</v>
      </c>
      <c r="E11" s="64">
        <v>0</v>
      </c>
      <c r="F11" s="93">
        <v>400</v>
      </c>
      <c r="G11" s="97"/>
      <c r="H11" s="97"/>
    </row>
    <row r="12" spans="1:8" s="75" customFormat="1" ht="15">
      <c r="A12" s="94">
        <f>A10+1</f>
        <v>2</v>
      </c>
      <c r="B12" s="99" t="s">
        <v>340</v>
      </c>
      <c r="C12" s="90">
        <v>26250</v>
      </c>
      <c r="D12" s="100">
        <v>112380</v>
      </c>
      <c r="E12" s="60">
        <v>0</v>
      </c>
      <c r="F12" s="93">
        <v>105630</v>
      </c>
      <c r="G12" s="97"/>
      <c r="H12" s="97"/>
    </row>
    <row r="13" spans="1:8" s="75" customFormat="1" ht="15">
      <c r="A13" s="94">
        <f>A10</f>
        <v>1</v>
      </c>
      <c r="B13" s="99" t="s">
        <v>341</v>
      </c>
      <c r="C13" s="90">
        <v>346900</v>
      </c>
      <c r="D13" s="100">
        <v>358300</v>
      </c>
      <c r="E13" s="60">
        <v>0</v>
      </c>
      <c r="F13" s="93">
        <v>358700</v>
      </c>
      <c r="G13" s="97"/>
      <c r="H13" s="97"/>
    </row>
    <row r="14" spans="1:8" s="75" customFormat="1" ht="15">
      <c r="A14" s="94"/>
      <c r="B14" s="99" t="s">
        <v>342</v>
      </c>
      <c r="C14" s="90">
        <v>30500</v>
      </c>
      <c r="D14" s="100">
        <v>30400</v>
      </c>
      <c r="E14" s="60">
        <v>0</v>
      </c>
      <c r="F14" s="93">
        <v>30000</v>
      </c>
      <c r="G14" s="97"/>
      <c r="H14" s="97"/>
    </row>
    <row r="15" spans="1:8" s="75" customFormat="1" ht="15">
      <c r="A15" s="94">
        <f>A12+1</f>
        <v>3</v>
      </c>
      <c r="B15" s="99" t="s">
        <v>343</v>
      </c>
      <c r="C15" s="90">
        <v>120200</v>
      </c>
      <c r="D15" s="100">
        <v>150500</v>
      </c>
      <c r="E15" s="60">
        <v>0</v>
      </c>
      <c r="F15" s="93">
        <v>157100</v>
      </c>
      <c r="G15" s="97"/>
      <c r="H15" s="97"/>
    </row>
    <row r="16" spans="1:8" s="75" customFormat="1" ht="3" customHeight="1">
      <c r="A16" s="82"/>
      <c r="B16" s="101"/>
      <c r="C16" s="96"/>
      <c r="D16" s="96"/>
      <c r="E16" s="96"/>
      <c r="F16" s="102"/>
      <c r="G16" s="97"/>
      <c r="H16" s="97"/>
    </row>
    <row r="17" spans="1:8" s="75" customFormat="1" ht="15">
      <c r="A17" s="94"/>
      <c r="B17" s="103" t="s">
        <v>344</v>
      </c>
      <c r="C17" s="104">
        <v>572900</v>
      </c>
      <c r="D17" s="105">
        <v>683420</v>
      </c>
      <c r="E17" s="106"/>
      <c r="F17" s="107">
        <v>682900</v>
      </c>
      <c r="G17" s="97"/>
      <c r="H17" s="97"/>
    </row>
    <row r="18" spans="1:8" s="75" customFormat="1" ht="3" customHeight="1">
      <c r="A18" s="94"/>
      <c r="B18" s="103"/>
      <c r="C18" s="96"/>
      <c r="D18" s="108"/>
      <c r="E18" s="106"/>
      <c r="F18" s="109"/>
      <c r="G18" s="97"/>
      <c r="H18" s="97"/>
    </row>
    <row r="19" spans="1:8" s="75" customFormat="1" ht="15">
      <c r="A19" s="94">
        <f>A12</f>
        <v>2</v>
      </c>
      <c r="B19" s="99" t="s">
        <v>345</v>
      </c>
      <c r="C19" s="90">
        <v>400</v>
      </c>
      <c r="D19" s="126">
        <v>98900</v>
      </c>
      <c r="E19" s="106"/>
      <c r="F19" s="93">
        <v>75400</v>
      </c>
      <c r="G19" s="97"/>
      <c r="H19" s="97"/>
    </row>
    <row r="20" spans="1:8" s="75" customFormat="1" ht="15">
      <c r="A20" s="94"/>
      <c r="B20" s="99" t="s">
        <v>430</v>
      </c>
      <c r="C20" s="110">
        <v>1900</v>
      </c>
      <c r="D20" s="176">
        <v>4600</v>
      </c>
      <c r="E20" s="106"/>
      <c r="F20" s="93">
        <v>4600</v>
      </c>
      <c r="G20" s="97"/>
      <c r="H20" s="97"/>
    </row>
    <row r="21" spans="1:8" s="75" customFormat="1" ht="15">
      <c r="A21" s="94"/>
      <c r="B21" s="103" t="s">
        <v>346</v>
      </c>
      <c r="C21" s="96">
        <v>2300</v>
      </c>
      <c r="D21" s="108">
        <v>103500</v>
      </c>
      <c r="E21" s="115"/>
      <c r="F21" s="116">
        <v>80000</v>
      </c>
      <c r="G21" s="97"/>
      <c r="H21" s="97"/>
    </row>
    <row r="22" spans="1:8" s="75" customFormat="1" ht="3" customHeight="1">
      <c r="A22" s="94"/>
      <c r="B22" s="99"/>
      <c r="C22" s="96"/>
      <c r="D22" s="100"/>
      <c r="E22" s="60"/>
      <c r="F22" s="117"/>
      <c r="G22" s="97"/>
      <c r="H22" s="97"/>
    </row>
    <row r="23" spans="1:8" s="75" customFormat="1" ht="15" customHeight="1">
      <c r="A23" s="94"/>
      <c r="B23" s="103" t="s">
        <v>347</v>
      </c>
      <c r="C23" s="104">
        <v>570600</v>
      </c>
      <c r="D23" s="118">
        <v>579920</v>
      </c>
      <c r="E23" s="119"/>
      <c r="F23" s="120">
        <v>602900</v>
      </c>
      <c r="G23" s="97"/>
      <c r="H23" s="97"/>
    </row>
    <row r="24" spans="1:8" s="75" customFormat="1" ht="15">
      <c r="A24" s="82"/>
      <c r="B24" s="121"/>
      <c r="C24" s="84"/>
      <c r="D24" s="122"/>
      <c r="E24" s="123"/>
      <c r="F24" s="87"/>
      <c r="G24" s="97"/>
      <c r="H24" s="97"/>
    </row>
    <row r="25" spans="1:8" s="75" customFormat="1" ht="15">
      <c r="A25" s="82"/>
      <c r="B25" s="124" t="s">
        <v>264</v>
      </c>
      <c r="C25" s="84"/>
      <c r="D25" s="122"/>
      <c r="E25" s="123"/>
      <c r="F25" s="87"/>
      <c r="G25" s="97"/>
      <c r="H25" s="97"/>
    </row>
    <row r="26" spans="1:8" s="75" customFormat="1" ht="15">
      <c r="A26" s="125">
        <f>A15+1</f>
        <v>4</v>
      </c>
      <c r="B26" s="99" t="s">
        <v>337</v>
      </c>
      <c r="C26" s="90">
        <v>64300</v>
      </c>
      <c r="D26" s="126">
        <v>63220</v>
      </c>
      <c r="E26" s="106"/>
      <c r="F26" s="93">
        <v>52160</v>
      </c>
      <c r="G26" s="97"/>
      <c r="H26" s="97"/>
    </row>
    <row r="27" spans="1:8" s="75" customFormat="1" ht="15">
      <c r="A27" s="94" t="s">
        <v>498</v>
      </c>
      <c r="B27" s="99" t="s">
        <v>338</v>
      </c>
      <c r="C27" s="90">
        <v>58240</v>
      </c>
      <c r="D27" s="126">
        <v>34810</v>
      </c>
      <c r="E27" s="106"/>
      <c r="F27" s="93">
        <v>32300</v>
      </c>
      <c r="G27" s="97"/>
      <c r="H27" s="97"/>
    </row>
    <row r="28" spans="1:8" s="75" customFormat="1" ht="15" hidden="1">
      <c r="A28" s="94"/>
      <c r="B28" s="95" t="s">
        <v>339</v>
      </c>
      <c r="C28" s="90">
        <v>0</v>
      </c>
      <c r="D28" s="126">
        <v>0</v>
      </c>
      <c r="E28" s="106"/>
      <c r="F28" s="93">
        <v>0</v>
      </c>
      <c r="G28" s="97"/>
      <c r="H28" s="97"/>
    </row>
    <row r="29" spans="1:8" s="75" customFormat="1" ht="15">
      <c r="A29" s="82"/>
      <c r="B29" s="99" t="s">
        <v>340</v>
      </c>
      <c r="C29" s="90">
        <v>3270</v>
      </c>
      <c r="D29" s="126">
        <v>3900</v>
      </c>
      <c r="E29" s="106"/>
      <c r="F29" s="93">
        <v>3400</v>
      </c>
      <c r="G29" s="97"/>
      <c r="H29" s="97"/>
    </row>
    <row r="30" spans="1:8" s="75" customFormat="1" ht="15">
      <c r="A30" s="94">
        <f>A13</f>
        <v>1</v>
      </c>
      <c r="B30" s="99" t="s">
        <v>341</v>
      </c>
      <c r="C30" s="90">
        <v>0</v>
      </c>
      <c r="D30" s="100">
        <v>28500</v>
      </c>
      <c r="E30" s="60"/>
      <c r="F30" s="93">
        <v>28500</v>
      </c>
      <c r="G30" s="97"/>
      <c r="H30" s="97"/>
    </row>
    <row r="31" spans="1:8" s="75" customFormat="1" ht="15">
      <c r="A31" s="82"/>
      <c r="B31" s="99" t="s">
        <v>342</v>
      </c>
      <c r="C31" s="90">
        <v>16800</v>
      </c>
      <c r="D31" s="126">
        <v>16600</v>
      </c>
      <c r="E31" s="106"/>
      <c r="F31" s="93">
        <v>16100</v>
      </c>
      <c r="G31" s="97"/>
      <c r="H31" s="97"/>
    </row>
    <row r="32" spans="1:8" s="75" customFormat="1" ht="15">
      <c r="A32" s="94">
        <f>A15</f>
        <v>3</v>
      </c>
      <c r="B32" s="99" t="s">
        <v>343</v>
      </c>
      <c r="C32" s="110">
        <v>89300</v>
      </c>
      <c r="D32" s="111">
        <v>94900</v>
      </c>
      <c r="E32" s="106"/>
      <c r="F32" s="112">
        <v>132100</v>
      </c>
      <c r="G32" s="97"/>
      <c r="H32" s="97"/>
    </row>
    <row r="33" spans="1:8" s="75" customFormat="1" ht="15">
      <c r="A33" s="82"/>
      <c r="B33" s="103" t="s">
        <v>348</v>
      </c>
      <c r="C33" s="113">
        <v>231910</v>
      </c>
      <c r="D33" s="114">
        <v>241930</v>
      </c>
      <c r="E33" s="106"/>
      <c r="F33" s="127">
        <v>264560</v>
      </c>
      <c r="G33" s="97"/>
      <c r="H33" s="97"/>
    </row>
    <row r="34" spans="1:8" s="75" customFormat="1" ht="3" customHeight="1">
      <c r="A34" s="82"/>
      <c r="B34" s="101"/>
      <c r="C34" s="96"/>
      <c r="D34" s="126"/>
      <c r="E34" s="128"/>
      <c r="F34" s="117"/>
      <c r="G34" s="97"/>
      <c r="H34" s="97"/>
    </row>
    <row r="35" spans="1:8" s="75" customFormat="1" ht="15">
      <c r="A35" s="94">
        <f>A26+1</f>
        <v>5</v>
      </c>
      <c r="B35" s="99" t="s">
        <v>345</v>
      </c>
      <c r="C35" s="90">
        <v>27500</v>
      </c>
      <c r="D35" s="126">
        <v>31600</v>
      </c>
      <c r="E35" s="106"/>
      <c r="F35" s="93">
        <v>24000</v>
      </c>
      <c r="G35" s="97"/>
      <c r="H35" s="97"/>
    </row>
    <row r="36" spans="1:8" s="75" customFormat="1" ht="15">
      <c r="A36" s="94"/>
      <c r="B36" s="99" t="s">
        <v>430</v>
      </c>
      <c r="C36" s="90">
        <v>0</v>
      </c>
      <c r="D36" s="176">
        <v>4200</v>
      </c>
      <c r="E36" s="60"/>
      <c r="F36" s="93">
        <v>4200</v>
      </c>
      <c r="G36" s="97"/>
      <c r="H36" s="97"/>
    </row>
    <row r="37" spans="1:8" s="75" customFormat="1" ht="15">
      <c r="A37" s="82"/>
      <c r="B37" s="103" t="s">
        <v>346</v>
      </c>
      <c r="C37" s="113">
        <v>27500</v>
      </c>
      <c r="D37" s="129">
        <v>35800</v>
      </c>
      <c r="E37" s="60"/>
      <c r="F37" s="127">
        <v>28200</v>
      </c>
      <c r="G37" s="97"/>
      <c r="H37" s="97"/>
    </row>
    <row r="38" spans="1:8" s="75" customFormat="1" ht="3" customHeight="1">
      <c r="A38" s="82"/>
      <c r="B38" s="101"/>
      <c r="C38" s="96"/>
      <c r="D38" s="130"/>
      <c r="E38" s="131"/>
      <c r="F38" s="117"/>
      <c r="G38" s="97"/>
      <c r="H38" s="97"/>
    </row>
    <row r="39" spans="1:8" s="75" customFormat="1" ht="15">
      <c r="A39" s="94"/>
      <c r="B39" s="103" t="s">
        <v>347</v>
      </c>
      <c r="C39" s="104">
        <v>204410</v>
      </c>
      <c r="D39" s="118">
        <v>206130</v>
      </c>
      <c r="E39" s="60"/>
      <c r="F39" s="120">
        <v>236360</v>
      </c>
      <c r="G39" s="97"/>
      <c r="H39" s="97"/>
    </row>
    <row r="40" spans="1:8" s="75" customFormat="1" ht="3.75" customHeight="1" thickBot="1">
      <c r="A40" s="76"/>
      <c r="B40" s="436"/>
      <c r="C40" s="141"/>
      <c r="D40" s="437"/>
      <c r="E40" s="131"/>
      <c r="F40" s="193"/>
      <c r="G40" s="97"/>
      <c r="H40" s="97"/>
    </row>
    <row r="41" spans="1:8" s="75" customFormat="1" ht="15.75" thickBot="1">
      <c r="A41" s="165"/>
      <c r="B41" s="438"/>
      <c r="C41" s="60"/>
      <c r="D41" s="131"/>
      <c r="E41" s="131"/>
      <c r="F41" s="142"/>
      <c r="G41" s="97"/>
      <c r="H41" s="97"/>
    </row>
    <row r="42" spans="1:8" s="75" customFormat="1" ht="15">
      <c r="A42" s="143" t="s">
        <v>350</v>
      </c>
      <c r="B42" s="144"/>
      <c r="C42" s="145"/>
      <c r="D42" s="146"/>
      <c r="E42" s="146"/>
      <c r="F42" s="147"/>
      <c r="G42" s="97"/>
      <c r="H42" s="97"/>
    </row>
    <row r="43" spans="1:8" s="75" customFormat="1" ht="15">
      <c r="A43" s="148">
        <f>A10</f>
        <v>1</v>
      </c>
      <c r="B43" s="439" t="s">
        <v>499</v>
      </c>
      <c r="C43" s="60"/>
      <c r="D43" s="150"/>
      <c r="E43" s="150"/>
      <c r="F43" s="109"/>
      <c r="G43" s="97"/>
      <c r="H43" s="97"/>
    </row>
    <row r="44" spans="1:8" s="75" customFormat="1" ht="15">
      <c r="A44" s="148"/>
      <c r="B44" s="439" t="s">
        <v>500</v>
      </c>
      <c r="C44" s="60"/>
      <c r="D44" s="150"/>
      <c r="E44" s="150"/>
      <c r="F44" s="109"/>
      <c r="G44" s="97"/>
      <c r="H44" s="97"/>
    </row>
    <row r="45" spans="1:8" s="75" customFormat="1" ht="15">
      <c r="A45" s="148"/>
      <c r="B45" s="439" t="s">
        <v>501</v>
      </c>
      <c r="C45" s="60"/>
      <c r="D45" s="150"/>
      <c r="E45" s="150"/>
      <c r="F45" s="109"/>
      <c r="G45" s="97"/>
      <c r="H45" s="97"/>
    </row>
    <row r="46" spans="1:8" s="75" customFormat="1" ht="15">
      <c r="A46" s="148">
        <f>A12</f>
        <v>2</v>
      </c>
      <c r="B46" s="649" t="s">
        <v>502</v>
      </c>
      <c r="C46" s="649"/>
      <c r="D46" s="649"/>
      <c r="E46" s="649"/>
      <c r="F46" s="656"/>
      <c r="G46" s="441"/>
      <c r="H46" s="97"/>
    </row>
    <row r="47" spans="1:8" s="75" customFormat="1" ht="15">
      <c r="A47" s="148"/>
      <c r="B47" s="149" t="s">
        <v>503</v>
      </c>
      <c r="C47" s="60"/>
      <c r="D47" s="150"/>
      <c r="E47" s="150"/>
      <c r="F47" s="109"/>
      <c r="G47" s="97"/>
      <c r="H47" s="97"/>
    </row>
    <row r="48" spans="1:8" s="75" customFormat="1" ht="15">
      <c r="A48" s="148"/>
      <c r="B48" s="149" t="s">
        <v>504</v>
      </c>
      <c r="C48" s="60"/>
      <c r="D48" s="150"/>
      <c r="E48" s="150"/>
      <c r="F48" s="109"/>
      <c r="G48" s="97"/>
      <c r="H48" s="97"/>
    </row>
    <row r="49" spans="1:8" s="75" customFormat="1" ht="15">
      <c r="A49" s="148"/>
      <c r="B49" s="149" t="s">
        <v>505</v>
      </c>
      <c r="C49" s="60"/>
      <c r="D49" s="150"/>
      <c r="E49" s="150"/>
      <c r="F49" s="109"/>
      <c r="G49" s="97"/>
      <c r="H49" s="97"/>
    </row>
    <row r="50" spans="1:8" s="75" customFormat="1" ht="15">
      <c r="A50" s="148"/>
      <c r="B50" s="149" t="s">
        <v>506</v>
      </c>
      <c r="C50" s="60"/>
      <c r="D50" s="150"/>
      <c r="E50" s="150"/>
      <c r="F50" s="109"/>
      <c r="G50" s="97"/>
      <c r="H50" s="97"/>
    </row>
    <row r="51" spans="1:8" s="75" customFormat="1" ht="15">
      <c r="A51" s="148">
        <f>A15</f>
        <v>3</v>
      </c>
      <c r="B51" s="149" t="s">
        <v>428</v>
      </c>
      <c r="C51" s="60"/>
      <c r="D51" s="150"/>
      <c r="E51" s="150"/>
      <c r="F51" s="109"/>
      <c r="G51" s="97"/>
      <c r="H51" s="97"/>
    </row>
    <row r="52" spans="1:8" s="75" customFormat="1" ht="15">
      <c r="A52" s="148"/>
      <c r="B52" s="149" t="s">
        <v>429</v>
      </c>
      <c r="C52" s="60"/>
      <c r="D52" s="150"/>
      <c r="E52" s="150"/>
      <c r="F52" s="109"/>
      <c r="G52" s="97"/>
      <c r="H52" s="97"/>
    </row>
    <row r="53" spans="1:8" s="75" customFormat="1" ht="15">
      <c r="A53" s="148">
        <f>A26</f>
        <v>4</v>
      </c>
      <c r="B53" s="151" t="s">
        <v>507</v>
      </c>
      <c r="C53" s="152"/>
      <c r="D53" s="152"/>
      <c r="E53" s="152"/>
      <c r="F53" s="153"/>
      <c r="G53" s="97"/>
      <c r="H53" s="97"/>
    </row>
    <row r="54" spans="1:8" s="75" customFormat="1" ht="15">
      <c r="A54" s="148">
        <f>A35</f>
        <v>5</v>
      </c>
      <c r="B54" s="151" t="s">
        <v>508</v>
      </c>
      <c r="C54" s="152"/>
      <c r="D54" s="152"/>
      <c r="E54" s="152"/>
      <c r="F54" s="153"/>
      <c r="G54" s="97"/>
      <c r="H54" s="97"/>
    </row>
    <row r="55" spans="1:8" s="75" customFormat="1" ht="15">
      <c r="A55" s="148"/>
      <c r="B55" s="151" t="s">
        <v>509</v>
      </c>
      <c r="C55" s="152"/>
      <c r="D55" s="152"/>
      <c r="E55" s="152"/>
      <c r="F55" s="153"/>
      <c r="G55" s="97"/>
      <c r="H55" s="97"/>
    </row>
    <row r="56" spans="1:8" s="75" customFormat="1" ht="3.75" customHeight="1" thickBot="1">
      <c r="A56" s="154"/>
      <c r="B56" s="442"/>
      <c r="C56" s="443"/>
      <c r="D56" s="443"/>
      <c r="E56" s="443"/>
      <c r="F56" s="444"/>
      <c r="G56" s="97"/>
      <c r="H56" s="97"/>
    </row>
    <row r="57" spans="1:8" s="75" customFormat="1" ht="15">
      <c r="A57" s="165"/>
      <c r="B57" s="438"/>
      <c r="C57" s="60"/>
      <c r="D57" s="131"/>
      <c r="E57" s="131"/>
      <c r="F57" s="142"/>
      <c r="G57" s="97"/>
      <c r="H57" s="97"/>
    </row>
    <row r="58" spans="1:8" s="75" customFormat="1" ht="18">
      <c r="A58" s="63" t="s">
        <v>332</v>
      </c>
      <c r="B58" s="438"/>
      <c r="C58" s="60"/>
      <c r="D58" s="131"/>
      <c r="E58" s="131"/>
      <c r="F58" s="142"/>
      <c r="G58" s="97"/>
      <c r="H58" s="97"/>
    </row>
    <row r="59" spans="1:8" s="75" customFormat="1" ht="15.75" thickBot="1">
      <c r="A59" s="165"/>
      <c r="B59" s="438"/>
      <c r="C59" s="60"/>
      <c r="D59" s="131"/>
      <c r="E59" s="131"/>
      <c r="F59" s="142"/>
      <c r="G59" s="97"/>
      <c r="H59" s="97"/>
    </row>
    <row r="60" spans="1:8" s="75" customFormat="1" ht="15">
      <c r="A60" s="445" t="s">
        <v>333</v>
      </c>
      <c r="B60" s="446"/>
      <c r="C60" s="70" t="s">
        <v>213</v>
      </c>
      <c r="D60" s="447" t="s">
        <v>214</v>
      </c>
      <c r="E60" s="123"/>
      <c r="F60" s="74" t="s">
        <v>213</v>
      </c>
      <c r="G60" s="97"/>
      <c r="H60" s="97"/>
    </row>
    <row r="61" spans="1:8" s="75" customFormat="1" ht="15.75" thickBot="1">
      <c r="A61" s="231"/>
      <c r="B61" s="77"/>
      <c r="C61" s="78" t="s">
        <v>424</v>
      </c>
      <c r="D61" s="448" t="s">
        <v>424</v>
      </c>
      <c r="E61" s="123"/>
      <c r="F61" s="81" t="s">
        <v>440</v>
      </c>
      <c r="G61" s="97"/>
      <c r="H61" s="97"/>
    </row>
    <row r="62" spans="1:8" s="75" customFormat="1" ht="15">
      <c r="A62" s="445"/>
      <c r="B62" s="446"/>
      <c r="C62" s="70" t="s">
        <v>218</v>
      </c>
      <c r="D62" s="447" t="s">
        <v>218</v>
      </c>
      <c r="E62" s="123"/>
      <c r="F62" s="74" t="s">
        <v>218</v>
      </c>
      <c r="G62" s="97"/>
      <c r="H62" s="97"/>
    </row>
    <row r="63" spans="1:8" s="75" customFormat="1" ht="15">
      <c r="A63" s="82"/>
      <c r="B63" s="132" t="s">
        <v>349</v>
      </c>
      <c r="C63" s="90"/>
      <c r="D63" s="100"/>
      <c r="E63" s="60"/>
      <c r="F63" s="93"/>
      <c r="G63" s="97"/>
      <c r="H63" s="97"/>
    </row>
    <row r="64" spans="1:8" s="75" customFormat="1" ht="3.75" customHeight="1">
      <c r="A64" s="82"/>
      <c r="B64" s="132"/>
      <c r="C64" s="90"/>
      <c r="D64" s="100"/>
      <c r="E64" s="60"/>
      <c r="F64" s="93"/>
      <c r="G64" s="97"/>
      <c r="H64" s="97"/>
    </row>
    <row r="65" spans="1:8" s="75" customFormat="1" ht="15">
      <c r="A65" s="94">
        <f>A35+1</f>
        <v>6</v>
      </c>
      <c r="B65" s="99" t="s">
        <v>337</v>
      </c>
      <c r="C65" s="90">
        <v>170140</v>
      </c>
      <c r="D65" s="126">
        <v>155190</v>
      </c>
      <c r="E65" s="106"/>
      <c r="F65" s="93">
        <v>175200</v>
      </c>
      <c r="G65" s="97"/>
      <c r="H65" s="97"/>
    </row>
    <row r="66" spans="1:8" s="75" customFormat="1" ht="15" hidden="1">
      <c r="A66" s="94"/>
      <c r="B66" s="99" t="s">
        <v>338</v>
      </c>
      <c r="C66" s="90">
        <v>0</v>
      </c>
      <c r="D66" s="126">
        <v>0</v>
      </c>
      <c r="E66" s="106"/>
      <c r="F66" s="93">
        <v>0</v>
      </c>
      <c r="G66" s="97"/>
      <c r="H66" s="97"/>
    </row>
    <row r="67" spans="1:8" s="75" customFormat="1" ht="15">
      <c r="A67" s="94"/>
      <c r="B67" s="99" t="s">
        <v>339</v>
      </c>
      <c r="C67" s="90">
        <v>10750</v>
      </c>
      <c r="D67" s="126">
        <v>10750</v>
      </c>
      <c r="E67" s="106"/>
      <c r="F67" s="93">
        <v>9650</v>
      </c>
      <c r="G67" s="97"/>
      <c r="H67" s="97"/>
    </row>
    <row r="68" spans="1:8" s="75" customFormat="1" ht="15">
      <c r="A68" s="94">
        <f>A65+1</f>
        <v>7</v>
      </c>
      <c r="B68" s="99" t="s">
        <v>340</v>
      </c>
      <c r="C68" s="90">
        <v>47500</v>
      </c>
      <c r="D68" s="126">
        <v>66410</v>
      </c>
      <c r="E68" s="106"/>
      <c r="F68" s="93">
        <v>49960</v>
      </c>
      <c r="G68" s="97"/>
      <c r="H68" s="97"/>
    </row>
    <row r="69" spans="1:8" s="75" customFormat="1" ht="15">
      <c r="A69" s="94"/>
      <c r="B69" s="99" t="s">
        <v>342</v>
      </c>
      <c r="C69" s="90">
        <v>55600</v>
      </c>
      <c r="D69" s="126">
        <v>55400</v>
      </c>
      <c r="E69" s="106"/>
      <c r="F69" s="93">
        <v>53500</v>
      </c>
      <c r="G69" s="97"/>
      <c r="H69" s="97"/>
    </row>
    <row r="70" spans="1:8" s="75" customFormat="1" ht="15">
      <c r="A70" s="94"/>
      <c r="B70" s="99" t="s">
        <v>343</v>
      </c>
      <c r="C70" s="110">
        <v>3900</v>
      </c>
      <c r="D70" s="111">
        <v>3900</v>
      </c>
      <c r="E70" s="106"/>
      <c r="F70" s="112">
        <v>3900</v>
      </c>
      <c r="G70" s="97"/>
      <c r="H70" s="97"/>
    </row>
    <row r="71" spans="1:8" s="75" customFormat="1" ht="15">
      <c r="A71" s="82"/>
      <c r="B71" s="103" t="s">
        <v>348</v>
      </c>
      <c r="C71" s="113">
        <v>287890</v>
      </c>
      <c r="D71" s="129">
        <v>291650</v>
      </c>
      <c r="E71" s="60"/>
      <c r="F71" s="127">
        <v>292210</v>
      </c>
      <c r="G71" s="97"/>
      <c r="H71" s="97"/>
    </row>
    <row r="72" spans="1:8" s="75" customFormat="1" ht="3" customHeight="1">
      <c r="A72" s="82"/>
      <c r="B72" s="101"/>
      <c r="C72" s="96"/>
      <c r="D72" s="130"/>
      <c r="E72" s="131"/>
      <c r="F72" s="117"/>
      <c r="G72" s="97"/>
      <c r="H72" s="97"/>
    </row>
    <row r="73" spans="1:8" s="75" customFormat="1" ht="15">
      <c r="A73" s="94">
        <f>A68</f>
        <v>7</v>
      </c>
      <c r="B73" s="99" t="s">
        <v>497</v>
      </c>
      <c r="C73" s="90">
        <v>3860</v>
      </c>
      <c r="D73" s="130">
        <v>17310</v>
      </c>
      <c r="E73" s="131"/>
      <c r="F73" s="93">
        <v>0</v>
      </c>
      <c r="G73" s="97"/>
      <c r="H73" s="97"/>
    </row>
    <row r="74" spans="1:8" s="75" customFormat="1" ht="15">
      <c r="A74" s="94"/>
      <c r="B74" s="99" t="s">
        <v>345</v>
      </c>
      <c r="C74" s="110">
        <v>10800</v>
      </c>
      <c r="D74" s="111">
        <v>15800</v>
      </c>
      <c r="E74" s="106"/>
      <c r="F74" s="112">
        <v>14300</v>
      </c>
      <c r="G74" s="97"/>
      <c r="H74" s="97"/>
    </row>
    <row r="75" spans="1:8" s="75" customFormat="1" ht="15">
      <c r="A75" s="82"/>
      <c r="B75" s="83" t="s">
        <v>346</v>
      </c>
      <c r="C75" s="133">
        <v>14660</v>
      </c>
      <c r="D75" s="134">
        <v>33110</v>
      </c>
      <c r="E75" s="64"/>
      <c r="F75" s="127">
        <v>14300</v>
      </c>
      <c r="G75" s="97"/>
      <c r="H75" s="97"/>
    </row>
    <row r="76" spans="1:8" s="75" customFormat="1" ht="3" customHeight="1">
      <c r="A76" s="82"/>
      <c r="B76" s="135"/>
      <c r="C76" s="136"/>
      <c r="D76" s="137"/>
      <c r="E76" s="138"/>
      <c r="F76" s="117"/>
      <c r="G76" s="97"/>
      <c r="H76" s="97"/>
    </row>
    <row r="77" spans="1:8" s="75" customFormat="1" ht="15">
      <c r="A77" s="94"/>
      <c r="B77" s="83" t="s">
        <v>347</v>
      </c>
      <c r="C77" s="139">
        <v>273230</v>
      </c>
      <c r="D77" s="140">
        <v>258540</v>
      </c>
      <c r="E77" s="138"/>
      <c r="F77" s="120">
        <v>277910</v>
      </c>
      <c r="G77" s="97"/>
      <c r="H77" s="97"/>
    </row>
    <row r="78" spans="1:8" s="75" customFormat="1" ht="15">
      <c r="A78" s="94"/>
      <c r="B78" s="83"/>
      <c r="C78" s="136"/>
      <c r="D78" s="137"/>
      <c r="E78" s="138"/>
      <c r="F78" s="117"/>
      <c r="G78" s="97"/>
      <c r="H78" s="97"/>
    </row>
    <row r="79" spans="1:8" s="75" customFormat="1" ht="15">
      <c r="A79" s="184"/>
      <c r="B79" s="103" t="s">
        <v>351</v>
      </c>
      <c r="C79" s="84"/>
      <c r="D79" s="122"/>
      <c r="E79" s="123"/>
      <c r="F79" s="87"/>
      <c r="G79" s="97"/>
      <c r="H79" s="97"/>
    </row>
    <row r="80" spans="1:8" s="75" customFormat="1" ht="3" customHeight="1">
      <c r="A80" s="184"/>
      <c r="B80" s="99"/>
      <c r="C80" s="96"/>
      <c r="D80" s="130"/>
      <c r="E80" s="131"/>
      <c r="F80" s="117"/>
      <c r="G80" s="97"/>
      <c r="H80" s="97"/>
    </row>
    <row r="81" spans="1:8" s="75" customFormat="1" ht="15">
      <c r="A81" s="184"/>
      <c r="B81" s="132" t="s">
        <v>352</v>
      </c>
      <c r="C81" s="90"/>
      <c r="D81" s="100"/>
      <c r="E81" s="60"/>
      <c r="F81" s="93"/>
      <c r="G81" s="97"/>
      <c r="H81" s="97"/>
    </row>
    <row r="82" spans="1:8" s="75" customFormat="1" ht="15">
      <c r="A82" s="184"/>
      <c r="B82" s="99" t="s">
        <v>337</v>
      </c>
      <c r="C82" s="90">
        <v>38000</v>
      </c>
      <c r="D82" s="126">
        <v>37170</v>
      </c>
      <c r="E82" s="106"/>
      <c r="F82" s="93">
        <v>38220</v>
      </c>
      <c r="G82" s="97"/>
      <c r="H82" s="97"/>
    </row>
    <row r="83" spans="1:8" s="75" customFormat="1" ht="15">
      <c r="A83" s="87">
        <f>A73+1</f>
        <v>8</v>
      </c>
      <c r="B83" s="99" t="s">
        <v>338</v>
      </c>
      <c r="C83" s="90">
        <v>80320</v>
      </c>
      <c r="D83" s="126">
        <v>55130</v>
      </c>
      <c r="E83" s="106"/>
      <c r="F83" s="93">
        <v>53500</v>
      </c>
      <c r="G83" s="97"/>
      <c r="H83" s="97"/>
    </row>
    <row r="84" spans="1:8" s="75" customFormat="1" ht="15">
      <c r="A84" s="184"/>
      <c r="B84" s="99" t="s">
        <v>339</v>
      </c>
      <c r="C84" s="90">
        <v>1850</v>
      </c>
      <c r="D84" s="126">
        <v>1850</v>
      </c>
      <c r="E84" s="106"/>
      <c r="F84" s="93">
        <v>1800</v>
      </c>
      <c r="G84" s="97"/>
      <c r="H84" s="97"/>
    </row>
    <row r="85" spans="1:8" s="75" customFormat="1" ht="15">
      <c r="A85" s="188">
        <f>A83+1</f>
        <v>9</v>
      </c>
      <c r="B85" s="99" t="s">
        <v>340</v>
      </c>
      <c r="C85" s="90">
        <v>22400</v>
      </c>
      <c r="D85" s="126">
        <v>103960</v>
      </c>
      <c r="E85" s="106"/>
      <c r="F85" s="93">
        <v>25710</v>
      </c>
      <c r="G85" s="97"/>
      <c r="H85" s="97"/>
    </row>
    <row r="86" spans="1:8" s="75" customFormat="1" ht="15">
      <c r="A86" s="188">
        <f>A83</f>
        <v>8</v>
      </c>
      <c r="B86" s="99" t="s">
        <v>341</v>
      </c>
      <c r="C86" s="90">
        <v>966960</v>
      </c>
      <c r="D86" s="126">
        <v>1004380</v>
      </c>
      <c r="E86" s="106"/>
      <c r="F86" s="93">
        <v>1020090</v>
      </c>
      <c r="G86" s="97"/>
      <c r="H86" s="97"/>
    </row>
    <row r="87" spans="1:8" s="75" customFormat="1" ht="15">
      <c r="A87" s="188"/>
      <c r="B87" s="99" t="s">
        <v>342</v>
      </c>
      <c r="C87" s="90">
        <v>13100</v>
      </c>
      <c r="D87" s="126">
        <v>13000</v>
      </c>
      <c r="E87" s="106"/>
      <c r="F87" s="93">
        <v>12800</v>
      </c>
      <c r="G87" s="97"/>
      <c r="H87" s="97"/>
    </row>
    <row r="88" spans="1:8" s="75" customFormat="1" ht="15">
      <c r="A88" s="188">
        <f>A85+1</f>
        <v>10</v>
      </c>
      <c r="B88" s="99" t="s">
        <v>343</v>
      </c>
      <c r="C88" s="90">
        <v>96700</v>
      </c>
      <c r="D88" s="126">
        <v>130800</v>
      </c>
      <c r="E88" s="106"/>
      <c r="F88" s="93">
        <v>135900</v>
      </c>
      <c r="G88" s="97"/>
      <c r="H88" s="97"/>
    </row>
    <row r="89" spans="1:8" s="75" customFormat="1" ht="15">
      <c r="A89" s="184"/>
      <c r="B89" s="103" t="s">
        <v>348</v>
      </c>
      <c r="C89" s="113">
        <v>1219330</v>
      </c>
      <c r="D89" s="158">
        <v>1346290</v>
      </c>
      <c r="E89" s="131"/>
      <c r="F89" s="127">
        <v>1288020</v>
      </c>
      <c r="G89" s="97"/>
      <c r="H89" s="97"/>
    </row>
    <row r="90" spans="1:8" s="75" customFormat="1" ht="3" customHeight="1">
      <c r="A90" s="184"/>
      <c r="B90" s="99"/>
      <c r="C90" s="96"/>
      <c r="D90" s="130"/>
      <c r="E90" s="131"/>
      <c r="F90" s="117"/>
      <c r="G90" s="97"/>
      <c r="H90" s="97"/>
    </row>
    <row r="91" spans="1:8" s="75" customFormat="1" ht="15">
      <c r="A91" s="188"/>
      <c r="B91" s="99" t="s">
        <v>345</v>
      </c>
      <c r="C91" s="90">
        <v>47480</v>
      </c>
      <c r="D91" s="126">
        <v>48830</v>
      </c>
      <c r="E91" s="128"/>
      <c r="F91" s="93">
        <v>49980</v>
      </c>
      <c r="G91" s="97"/>
      <c r="H91" s="97"/>
    </row>
    <row r="92" spans="1:8" s="75" customFormat="1" ht="15">
      <c r="A92" s="188">
        <f>A85</f>
        <v>9</v>
      </c>
      <c r="B92" s="99" t="s">
        <v>497</v>
      </c>
      <c r="C92" s="90">
        <v>0</v>
      </c>
      <c r="D92" s="130">
        <v>79100</v>
      </c>
      <c r="E92" s="131"/>
      <c r="F92" s="93">
        <v>0</v>
      </c>
      <c r="G92" s="97"/>
      <c r="H92" s="97"/>
    </row>
    <row r="93" spans="1:8" s="75" customFormat="1" ht="15">
      <c r="A93" s="188">
        <f>A88+1</f>
        <v>11</v>
      </c>
      <c r="B93" s="99" t="s">
        <v>430</v>
      </c>
      <c r="C93" s="90">
        <v>3600</v>
      </c>
      <c r="D93" s="130">
        <v>99400</v>
      </c>
      <c r="E93" s="60"/>
      <c r="F93" s="93">
        <v>14200</v>
      </c>
      <c r="G93" s="97"/>
      <c r="H93" s="97"/>
    </row>
    <row r="94" spans="1:8" s="75" customFormat="1" ht="15">
      <c r="A94" s="184"/>
      <c r="B94" s="103" t="s">
        <v>346</v>
      </c>
      <c r="C94" s="113">
        <v>51080</v>
      </c>
      <c r="D94" s="158">
        <v>227330</v>
      </c>
      <c r="E94" s="131"/>
      <c r="F94" s="127">
        <v>64180</v>
      </c>
      <c r="G94" s="97"/>
      <c r="H94" s="97"/>
    </row>
    <row r="95" spans="1:8" s="75" customFormat="1" ht="3" customHeight="1">
      <c r="A95" s="184"/>
      <c r="B95" s="159"/>
      <c r="C95" s="96"/>
      <c r="D95" s="130"/>
      <c r="E95" s="131"/>
      <c r="F95" s="117"/>
      <c r="G95" s="97"/>
      <c r="H95" s="97"/>
    </row>
    <row r="96" spans="1:8" s="75" customFormat="1" ht="15">
      <c r="A96" s="188"/>
      <c r="B96" s="103" t="s">
        <v>347</v>
      </c>
      <c r="C96" s="104">
        <v>1168250</v>
      </c>
      <c r="D96" s="160">
        <v>1118960</v>
      </c>
      <c r="E96" s="161"/>
      <c r="F96" s="120">
        <v>1223840</v>
      </c>
      <c r="G96" s="97"/>
      <c r="H96" s="97"/>
    </row>
    <row r="97" spans="1:8" s="75" customFormat="1" ht="15">
      <c r="A97" s="184"/>
      <c r="B97" s="99"/>
      <c r="C97" s="96"/>
      <c r="D97" s="130"/>
      <c r="E97" s="131"/>
      <c r="F97" s="117"/>
      <c r="G97" s="97"/>
      <c r="H97" s="97"/>
    </row>
    <row r="98" spans="1:8" s="75" customFormat="1" ht="15">
      <c r="A98" s="184"/>
      <c r="B98" s="132" t="s">
        <v>268</v>
      </c>
      <c r="C98" s="90"/>
      <c r="D98" s="100"/>
      <c r="E98" s="60"/>
      <c r="F98" s="93"/>
      <c r="G98" s="97"/>
      <c r="H98" s="97"/>
    </row>
    <row r="99" spans="1:8" s="75" customFormat="1" ht="15">
      <c r="A99" s="87"/>
      <c r="B99" s="99" t="s">
        <v>338</v>
      </c>
      <c r="C99" s="90">
        <v>3900</v>
      </c>
      <c r="D99" s="126">
        <v>2460</v>
      </c>
      <c r="E99" s="128">
        <v>0</v>
      </c>
      <c r="F99" s="93">
        <v>2460</v>
      </c>
      <c r="G99" s="97"/>
      <c r="H99" s="97"/>
    </row>
    <row r="100" spans="1:8" s="75" customFormat="1" ht="15">
      <c r="A100" s="184"/>
      <c r="B100" s="99" t="s">
        <v>341</v>
      </c>
      <c r="C100" s="90">
        <v>7520</v>
      </c>
      <c r="D100" s="126">
        <v>8950</v>
      </c>
      <c r="E100" s="128">
        <v>0</v>
      </c>
      <c r="F100" s="93">
        <v>9070</v>
      </c>
      <c r="G100" s="97"/>
      <c r="H100" s="97"/>
    </row>
    <row r="101" spans="1:8" s="75" customFormat="1" ht="15">
      <c r="A101" s="188"/>
      <c r="B101" s="99" t="s">
        <v>342</v>
      </c>
      <c r="C101" s="90">
        <v>5000</v>
      </c>
      <c r="D101" s="126">
        <v>4900</v>
      </c>
      <c r="E101" s="128">
        <v>0</v>
      </c>
      <c r="F101" s="93">
        <v>5000</v>
      </c>
      <c r="G101" s="97"/>
      <c r="H101" s="97"/>
    </row>
    <row r="102" spans="1:8" s="75" customFormat="1" ht="15">
      <c r="A102" s="188"/>
      <c r="B102" s="99" t="s">
        <v>343</v>
      </c>
      <c r="C102" s="90">
        <v>9200</v>
      </c>
      <c r="D102" s="126">
        <v>13200</v>
      </c>
      <c r="E102" s="128">
        <v>0</v>
      </c>
      <c r="F102" s="93">
        <v>13200</v>
      </c>
      <c r="G102" s="97"/>
      <c r="H102" s="97"/>
    </row>
    <row r="103" spans="1:8" s="75" customFormat="1" ht="15">
      <c r="A103" s="184"/>
      <c r="B103" s="162" t="s">
        <v>348</v>
      </c>
      <c r="C103" s="113">
        <v>25620</v>
      </c>
      <c r="D103" s="163">
        <v>29510</v>
      </c>
      <c r="E103" s="128"/>
      <c r="F103" s="127">
        <v>29730</v>
      </c>
      <c r="G103" s="97"/>
      <c r="H103" s="97"/>
    </row>
    <row r="104" spans="1:8" s="75" customFormat="1" ht="3" customHeight="1">
      <c r="A104" s="184"/>
      <c r="B104" s="99"/>
      <c r="C104" s="96"/>
      <c r="D104" s="126"/>
      <c r="E104" s="128"/>
      <c r="F104" s="117"/>
      <c r="G104" s="97"/>
      <c r="H104" s="97"/>
    </row>
    <row r="105" spans="1:8" s="75" customFormat="1" ht="15">
      <c r="A105" s="184"/>
      <c r="B105" s="99" t="s">
        <v>353</v>
      </c>
      <c r="C105" s="90">
        <v>11500</v>
      </c>
      <c r="D105" s="126">
        <v>11500</v>
      </c>
      <c r="E105" s="128"/>
      <c r="F105" s="93">
        <v>11500</v>
      </c>
      <c r="G105" s="97"/>
      <c r="H105" s="97"/>
    </row>
    <row r="106" spans="1:8" s="75" customFormat="1" ht="15">
      <c r="A106" s="184"/>
      <c r="B106" s="103" t="s">
        <v>346</v>
      </c>
      <c r="C106" s="113">
        <v>11500</v>
      </c>
      <c r="D106" s="158">
        <v>11500</v>
      </c>
      <c r="E106" s="131"/>
      <c r="F106" s="127">
        <v>11500</v>
      </c>
      <c r="G106" s="97"/>
      <c r="H106" s="97"/>
    </row>
    <row r="107" spans="1:8" s="75" customFormat="1" ht="3" customHeight="1">
      <c r="A107" s="184"/>
      <c r="B107" s="159"/>
      <c r="C107" s="96"/>
      <c r="D107" s="130"/>
      <c r="E107" s="131"/>
      <c r="F107" s="117"/>
      <c r="G107" s="97"/>
      <c r="H107" s="97"/>
    </row>
    <row r="108" spans="1:8" s="75" customFormat="1" ht="15">
      <c r="A108" s="188"/>
      <c r="B108" s="103" t="s">
        <v>347</v>
      </c>
      <c r="C108" s="104">
        <v>14120</v>
      </c>
      <c r="D108" s="174">
        <v>18010</v>
      </c>
      <c r="E108" s="131"/>
      <c r="F108" s="120">
        <v>18230</v>
      </c>
      <c r="G108" s="97"/>
      <c r="H108" s="97"/>
    </row>
    <row r="109" spans="1:8" s="75" customFormat="1" ht="3" customHeight="1" thickBot="1">
      <c r="A109" s="231"/>
      <c r="B109" s="449"/>
      <c r="C109" s="141"/>
      <c r="D109" s="437"/>
      <c r="E109" s="131"/>
      <c r="F109" s="164"/>
      <c r="G109" s="97"/>
      <c r="H109" s="97"/>
    </row>
    <row r="110" spans="1:8" s="75" customFormat="1" ht="15" customHeight="1" thickBot="1">
      <c r="A110" s="194"/>
      <c r="B110" s="168"/>
      <c r="C110" s="60"/>
      <c r="D110" s="131"/>
      <c r="E110" s="131"/>
      <c r="F110" s="142"/>
      <c r="G110" s="97"/>
      <c r="H110" s="97"/>
    </row>
    <row r="111" spans="1:8" s="75" customFormat="1" ht="15" customHeight="1">
      <c r="A111" s="143" t="s">
        <v>350</v>
      </c>
      <c r="B111" s="166"/>
      <c r="C111" s="145"/>
      <c r="D111" s="167"/>
      <c r="E111" s="167"/>
      <c r="F111" s="147"/>
      <c r="G111" s="97"/>
      <c r="H111" s="97"/>
    </row>
    <row r="112" spans="1:8" s="75" customFormat="1" ht="15" customHeight="1">
      <c r="A112" s="148">
        <f>A65</f>
        <v>6</v>
      </c>
      <c r="B112" s="450" t="s">
        <v>510</v>
      </c>
      <c r="C112" s="60"/>
      <c r="D112" s="131"/>
      <c r="E112" s="131"/>
      <c r="F112" s="109"/>
      <c r="G112" s="97"/>
      <c r="H112" s="97"/>
    </row>
    <row r="113" spans="1:8" s="75" customFormat="1" ht="15" customHeight="1">
      <c r="A113" s="148">
        <f>A68</f>
        <v>7</v>
      </c>
      <c r="B113" s="168" t="s">
        <v>511</v>
      </c>
      <c r="C113" s="60"/>
      <c r="D113" s="131"/>
      <c r="E113" s="131"/>
      <c r="F113" s="109"/>
      <c r="G113" s="97"/>
      <c r="H113" s="97"/>
    </row>
    <row r="114" spans="1:8" s="75" customFormat="1" ht="15" customHeight="1">
      <c r="A114" s="451"/>
      <c r="B114" s="168" t="s">
        <v>512</v>
      </c>
      <c r="C114" s="60"/>
      <c r="D114" s="131"/>
      <c r="E114" s="131"/>
      <c r="F114" s="109"/>
      <c r="G114" s="97"/>
      <c r="H114" s="97"/>
    </row>
    <row r="115" spans="1:8" s="75" customFormat="1" ht="15" customHeight="1">
      <c r="A115" s="177">
        <f>A83</f>
        <v>8</v>
      </c>
      <c r="B115" s="439" t="s">
        <v>499</v>
      </c>
      <c r="C115" s="60"/>
      <c r="D115" s="150"/>
      <c r="E115" s="150"/>
      <c r="F115" s="109"/>
      <c r="G115" s="97"/>
      <c r="H115" s="97"/>
    </row>
    <row r="116" spans="1:8" s="75" customFormat="1" ht="15" customHeight="1">
      <c r="A116" s="451"/>
      <c r="B116" s="439" t="s">
        <v>500</v>
      </c>
      <c r="C116" s="60"/>
      <c r="D116" s="150"/>
      <c r="E116" s="150"/>
      <c r="F116" s="109"/>
      <c r="G116" s="97"/>
      <c r="H116" s="97"/>
    </row>
    <row r="117" spans="1:8" s="75" customFormat="1" ht="15" customHeight="1">
      <c r="A117" s="451"/>
      <c r="B117" s="439" t="s">
        <v>501</v>
      </c>
      <c r="C117" s="60"/>
      <c r="D117" s="150"/>
      <c r="E117" s="150"/>
      <c r="F117" s="109"/>
      <c r="G117" s="97"/>
      <c r="H117" s="97"/>
    </row>
    <row r="118" spans="1:8" s="75" customFormat="1" ht="15" customHeight="1">
      <c r="A118" s="148">
        <f>A85</f>
        <v>9</v>
      </c>
      <c r="B118" s="168" t="s">
        <v>513</v>
      </c>
      <c r="C118" s="60"/>
      <c r="D118" s="131"/>
      <c r="E118" s="131"/>
      <c r="F118" s="109"/>
      <c r="G118" s="97"/>
      <c r="H118" s="97"/>
    </row>
    <row r="119" spans="1:8" s="75" customFormat="1" ht="15" customHeight="1">
      <c r="A119" s="148"/>
      <c r="B119" s="168" t="s">
        <v>514</v>
      </c>
      <c r="C119" s="60"/>
      <c r="D119" s="131"/>
      <c r="E119" s="131"/>
      <c r="F119" s="109"/>
      <c r="G119" s="97"/>
      <c r="H119" s="97"/>
    </row>
    <row r="120" spans="1:8" s="75" customFormat="1" ht="15" customHeight="1">
      <c r="A120" s="148">
        <f>A88</f>
        <v>10</v>
      </c>
      <c r="B120" s="149" t="s">
        <v>428</v>
      </c>
      <c r="C120" s="60"/>
      <c r="D120" s="150"/>
      <c r="E120" s="150"/>
      <c r="F120" s="109"/>
      <c r="G120" s="97"/>
      <c r="H120" s="97"/>
    </row>
    <row r="121" spans="1:8" s="75" customFormat="1" ht="15" customHeight="1">
      <c r="A121" s="148"/>
      <c r="B121" s="149" t="s">
        <v>429</v>
      </c>
      <c r="C121" s="60"/>
      <c r="D121" s="150"/>
      <c r="E121" s="150"/>
      <c r="F121" s="109"/>
      <c r="G121" s="97"/>
      <c r="H121" s="97"/>
    </row>
    <row r="122" spans="1:8" s="75" customFormat="1" ht="15" customHeight="1">
      <c r="A122" s="148">
        <f>A93</f>
        <v>11</v>
      </c>
      <c r="B122" s="151" t="s">
        <v>515</v>
      </c>
      <c r="C122" s="60"/>
      <c r="D122" s="150"/>
      <c r="E122" s="150"/>
      <c r="F122" s="109"/>
      <c r="G122" s="97"/>
      <c r="H122" s="97"/>
    </row>
    <row r="123" spans="1:8" s="75" customFormat="1" ht="15" customHeight="1">
      <c r="A123" s="148"/>
      <c r="B123" s="151" t="s">
        <v>375</v>
      </c>
      <c r="C123" s="60"/>
      <c r="D123" s="150"/>
      <c r="E123" s="150"/>
      <c r="F123" s="109"/>
      <c r="G123" s="97"/>
      <c r="H123" s="97"/>
    </row>
    <row r="124" spans="1:8" s="75" customFormat="1" ht="5.25" customHeight="1" thickBot="1">
      <c r="A124" s="154"/>
      <c r="B124" s="178"/>
      <c r="C124" s="156"/>
      <c r="D124" s="170"/>
      <c r="E124" s="170"/>
      <c r="F124" s="157"/>
      <c r="G124" s="97"/>
      <c r="H124" s="97"/>
    </row>
    <row r="125" spans="1:8" s="75" customFormat="1" ht="18">
      <c r="A125" s="452" t="s">
        <v>332</v>
      </c>
      <c r="B125" s="168"/>
      <c r="C125" s="60"/>
      <c r="D125" s="131"/>
      <c r="E125" s="131"/>
      <c r="F125" s="142"/>
      <c r="G125" s="97"/>
      <c r="H125" s="97"/>
    </row>
    <row r="126" spans="1:8" s="75" customFormat="1" ht="15" customHeight="1" thickBot="1">
      <c r="A126" s="194"/>
      <c r="B126" s="168"/>
      <c r="C126" s="60"/>
      <c r="D126" s="131"/>
      <c r="E126" s="131"/>
      <c r="F126" s="142"/>
      <c r="G126" s="97"/>
      <c r="H126" s="97"/>
    </row>
    <row r="127" spans="1:8" s="75" customFormat="1" ht="15" customHeight="1">
      <c r="A127" s="445" t="s">
        <v>333</v>
      </c>
      <c r="B127" s="446"/>
      <c r="C127" s="70" t="s">
        <v>213</v>
      </c>
      <c r="D127" s="447" t="s">
        <v>214</v>
      </c>
      <c r="E127" s="123"/>
      <c r="F127" s="74" t="s">
        <v>213</v>
      </c>
      <c r="G127" s="97"/>
      <c r="H127" s="97"/>
    </row>
    <row r="128" spans="1:8" s="75" customFormat="1" ht="15.75" thickBot="1">
      <c r="A128" s="231"/>
      <c r="B128" s="77"/>
      <c r="C128" s="78" t="s">
        <v>424</v>
      </c>
      <c r="D128" s="448" t="s">
        <v>424</v>
      </c>
      <c r="E128" s="123"/>
      <c r="F128" s="81" t="s">
        <v>440</v>
      </c>
      <c r="G128" s="97"/>
      <c r="H128" s="97"/>
    </row>
    <row r="129" spans="1:8" s="75" customFormat="1" ht="15">
      <c r="A129" s="184"/>
      <c r="B129" s="121"/>
      <c r="C129" s="84" t="s">
        <v>218</v>
      </c>
      <c r="D129" s="122" t="s">
        <v>218</v>
      </c>
      <c r="E129" s="123"/>
      <c r="F129" s="87" t="s">
        <v>218</v>
      </c>
      <c r="G129" s="97"/>
      <c r="H129" s="97"/>
    </row>
    <row r="130" spans="1:8" s="171" customFormat="1" ht="15">
      <c r="A130" s="184"/>
      <c r="B130" s="103" t="s">
        <v>354</v>
      </c>
      <c r="C130" s="84"/>
      <c r="D130" s="122"/>
      <c r="E130" s="123"/>
      <c r="F130" s="87"/>
      <c r="G130" s="97"/>
      <c r="H130" s="97"/>
    </row>
    <row r="131" spans="1:8" s="75" customFormat="1" ht="3" customHeight="1">
      <c r="A131" s="184"/>
      <c r="B131" s="159"/>
      <c r="C131" s="96"/>
      <c r="D131" s="130"/>
      <c r="E131" s="131"/>
      <c r="F131" s="117"/>
      <c r="G131" s="97"/>
      <c r="H131" s="97"/>
    </row>
    <row r="132" spans="1:8" s="75" customFormat="1" ht="15">
      <c r="A132" s="184"/>
      <c r="B132" s="99" t="s">
        <v>337</v>
      </c>
      <c r="C132" s="90">
        <v>56600</v>
      </c>
      <c r="D132" s="126">
        <v>54570</v>
      </c>
      <c r="E132" s="106"/>
      <c r="F132" s="93">
        <v>53500</v>
      </c>
      <c r="G132" s="97"/>
      <c r="H132" s="97"/>
    </row>
    <row r="133" spans="1:8" s="75" customFormat="1" ht="15">
      <c r="A133" s="87">
        <f>A93+1</f>
        <v>12</v>
      </c>
      <c r="B133" s="99" t="s">
        <v>338</v>
      </c>
      <c r="C133" s="90">
        <v>8060</v>
      </c>
      <c r="D133" s="126">
        <v>7910</v>
      </c>
      <c r="E133" s="106"/>
      <c r="F133" s="93">
        <v>6430</v>
      </c>
      <c r="G133" s="97"/>
      <c r="H133" s="97"/>
    </row>
    <row r="134" spans="1:8" s="75" customFormat="1" ht="15" hidden="1">
      <c r="A134" s="87"/>
      <c r="B134" s="99" t="s">
        <v>339</v>
      </c>
      <c r="C134" s="90">
        <v>0</v>
      </c>
      <c r="D134" s="126">
        <v>0</v>
      </c>
      <c r="E134" s="106"/>
      <c r="F134" s="93">
        <v>0</v>
      </c>
      <c r="G134" s="97"/>
      <c r="H134" s="97"/>
    </row>
    <row r="135" spans="1:8" s="75" customFormat="1" ht="15">
      <c r="A135" s="184"/>
      <c r="B135" s="99" t="s">
        <v>340</v>
      </c>
      <c r="C135" s="90">
        <v>12900</v>
      </c>
      <c r="D135" s="126">
        <v>13020</v>
      </c>
      <c r="E135" s="106"/>
      <c r="F135" s="93">
        <v>13020</v>
      </c>
      <c r="G135" s="97"/>
      <c r="H135" s="97"/>
    </row>
    <row r="136" spans="1:8" s="75" customFormat="1" ht="15">
      <c r="A136" s="87">
        <f>A133</f>
        <v>12</v>
      </c>
      <c r="B136" s="99" t="s">
        <v>341</v>
      </c>
      <c r="C136" s="90">
        <v>0</v>
      </c>
      <c r="D136" s="126">
        <v>1160</v>
      </c>
      <c r="E136" s="128"/>
      <c r="F136" s="93">
        <v>1160</v>
      </c>
      <c r="G136" s="97"/>
      <c r="H136" s="97"/>
    </row>
    <row r="137" spans="1:8" s="75" customFormat="1" ht="15">
      <c r="A137" s="184"/>
      <c r="B137" s="99" t="s">
        <v>342</v>
      </c>
      <c r="C137" s="90">
        <v>34600</v>
      </c>
      <c r="D137" s="126">
        <v>34600</v>
      </c>
      <c r="E137" s="106"/>
      <c r="F137" s="93">
        <v>33800</v>
      </c>
      <c r="G137" s="97"/>
      <c r="H137" s="97"/>
    </row>
    <row r="138" spans="1:8" s="75" customFormat="1" ht="15">
      <c r="A138" s="188"/>
      <c r="B138" s="99" t="s">
        <v>343</v>
      </c>
      <c r="C138" s="90">
        <v>2900</v>
      </c>
      <c r="D138" s="126">
        <v>2900</v>
      </c>
      <c r="E138" s="106"/>
      <c r="F138" s="93">
        <v>2900</v>
      </c>
      <c r="G138" s="97"/>
      <c r="H138" s="97"/>
    </row>
    <row r="139" spans="1:8" s="75" customFormat="1" ht="15">
      <c r="A139" s="184"/>
      <c r="B139" s="103" t="s">
        <v>348</v>
      </c>
      <c r="C139" s="113">
        <v>115060</v>
      </c>
      <c r="D139" s="114">
        <v>114160</v>
      </c>
      <c r="E139" s="106"/>
      <c r="F139" s="127">
        <v>110810</v>
      </c>
      <c r="G139" s="97"/>
      <c r="H139" s="97"/>
    </row>
    <row r="140" spans="1:8" s="75" customFormat="1" ht="3" customHeight="1">
      <c r="A140" s="184"/>
      <c r="B140" s="159"/>
      <c r="C140" s="96"/>
      <c r="D140" s="126"/>
      <c r="E140" s="128"/>
      <c r="F140" s="117"/>
      <c r="G140" s="97"/>
      <c r="H140" s="97"/>
    </row>
    <row r="141" spans="1:8" s="75" customFormat="1" ht="15">
      <c r="A141" s="184"/>
      <c r="B141" s="99" t="s">
        <v>345</v>
      </c>
      <c r="C141" s="90">
        <v>16200</v>
      </c>
      <c r="D141" s="126">
        <v>16200</v>
      </c>
      <c r="E141" s="106"/>
      <c r="F141" s="93">
        <v>16200</v>
      </c>
      <c r="G141" s="97"/>
      <c r="H141" s="97"/>
    </row>
    <row r="142" spans="1:8" s="75" customFormat="1" ht="15">
      <c r="A142" s="184"/>
      <c r="B142" s="103" t="s">
        <v>346</v>
      </c>
      <c r="C142" s="113">
        <v>16200</v>
      </c>
      <c r="D142" s="158">
        <v>16200</v>
      </c>
      <c r="E142" s="131"/>
      <c r="F142" s="127">
        <v>16200</v>
      </c>
      <c r="G142" s="97"/>
      <c r="H142" s="97"/>
    </row>
    <row r="143" spans="1:8" s="75" customFormat="1" ht="3" customHeight="1">
      <c r="A143" s="184"/>
      <c r="B143" s="159"/>
      <c r="C143" s="96"/>
      <c r="D143" s="130"/>
      <c r="E143" s="131"/>
      <c r="F143" s="117"/>
      <c r="G143" s="97"/>
      <c r="H143" s="97"/>
    </row>
    <row r="144" spans="1:8" s="75" customFormat="1" ht="15">
      <c r="A144" s="188"/>
      <c r="B144" s="103" t="s">
        <v>347</v>
      </c>
      <c r="C144" s="104">
        <v>98860</v>
      </c>
      <c r="D144" s="118">
        <v>97960</v>
      </c>
      <c r="E144" s="60"/>
      <c r="F144" s="120">
        <v>94610</v>
      </c>
      <c r="G144" s="97"/>
      <c r="H144" s="97"/>
    </row>
    <row r="145" spans="1:8" s="75" customFormat="1" ht="2.25" customHeight="1" thickBot="1">
      <c r="A145" s="231"/>
      <c r="B145" s="232"/>
      <c r="C145" s="141"/>
      <c r="D145" s="233"/>
      <c r="E145" s="60"/>
      <c r="F145" s="164"/>
      <c r="G145" s="97"/>
      <c r="H145" s="97"/>
    </row>
    <row r="146" spans="1:8" ht="15.75" thickBot="1">
      <c r="A146" s="65"/>
      <c r="B146" s="57"/>
      <c r="C146" s="59"/>
      <c r="D146" s="59"/>
      <c r="E146" s="60"/>
      <c r="G146" s="97"/>
      <c r="H146" s="97"/>
    </row>
    <row r="147" spans="1:8" ht="15">
      <c r="A147" s="143" t="s">
        <v>350</v>
      </c>
      <c r="B147" s="179"/>
      <c r="C147" s="145"/>
      <c r="D147" s="145"/>
      <c r="E147" s="145"/>
      <c r="F147" s="147"/>
      <c r="G147" s="97"/>
      <c r="H147" s="97"/>
    </row>
    <row r="148" spans="1:8" ht="15">
      <c r="A148" s="177">
        <f>A133</f>
        <v>12</v>
      </c>
      <c r="B148" s="439" t="s">
        <v>499</v>
      </c>
      <c r="C148" s="60"/>
      <c r="D148" s="60"/>
      <c r="E148" s="60"/>
      <c r="F148" s="109"/>
      <c r="G148" s="97"/>
      <c r="H148" s="97"/>
    </row>
    <row r="149" spans="1:8" ht="15">
      <c r="A149" s="177"/>
      <c r="B149" s="439" t="s">
        <v>500</v>
      </c>
      <c r="C149" s="60"/>
      <c r="D149" s="60"/>
      <c r="E149" s="60"/>
      <c r="F149" s="109"/>
      <c r="G149" s="97"/>
      <c r="H149" s="97"/>
    </row>
    <row r="150" spans="1:8" ht="15">
      <c r="A150" s="451"/>
      <c r="B150" s="439" t="s">
        <v>501</v>
      </c>
      <c r="C150" s="60"/>
      <c r="D150" s="60"/>
      <c r="E150" s="60"/>
      <c r="F150" s="109"/>
      <c r="G150" s="97"/>
      <c r="H150" s="97"/>
    </row>
    <row r="151" spans="1:8" ht="4.5" customHeight="1" thickBot="1">
      <c r="A151" s="181"/>
      <c r="B151" s="657"/>
      <c r="C151" s="657"/>
      <c r="D151" s="657"/>
      <c r="E151" s="657"/>
      <c r="F151" s="658"/>
      <c r="G151" s="97"/>
      <c r="H151" s="97"/>
    </row>
    <row r="152" spans="1:8" ht="18">
      <c r="A152" s="452"/>
      <c r="B152" s="57"/>
      <c r="C152" s="59"/>
      <c r="D152" s="59"/>
      <c r="E152" s="60"/>
      <c r="G152" s="97"/>
      <c r="H152" s="97"/>
    </row>
    <row r="153" spans="1:8" s="75" customFormat="1" ht="18">
      <c r="A153" s="452" t="s">
        <v>332</v>
      </c>
      <c r="B153" s="57"/>
      <c r="C153" s="59"/>
      <c r="D153" s="59"/>
      <c r="E153" s="60"/>
      <c r="F153" s="61"/>
      <c r="G153" s="97"/>
      <c r="H153" s="97"/>
    </row>
    <row r="154" spans="1:8" s="75" customFormat="1" ht="15.75" thickBot="1">
      <c r="A154" s="56"/>
      <c r="B154" s="57"/>
      <c r="C154" s="59"/>
      <c r="D154" s="59"/>
      <c r="E154" s="60"/>
      <c r="F154" s="61"/>
      <c r="G154" s="97"/>
      <c r="H154" s="97"/>
    </row>
    <row r="155" spans="1:8" s="75" customFormat="1" ht="15">
      <c r="A155" s="445" t="s">
        <v>333</v>
      </c>
      <c r="B155" s="446"/>
      <c r="C155" s="70" t="s">
        <v>213</v>
      </c>
      <c r="D155" s="447" t="s">
        <v>214</v>
      </c>
      <c r="E155" s="123"/>
      <c r="F155" s="74" t="s">
        <v>213</v>
      </c>
      <c r="G155" s="97"/>
      <c r="H155" s="97"/>
    </row>
    <row r="156" spans="1:8" s="75" customFormat="1" ht="15.75" thickBot="1">
      <c r="A156" s="231"/>
      <c r="B156" s="77"/>
      <c r="C156" s="78" t="s">
        <v>424</v>
      </c>
      <c r="D156" s="448" t="s">
        <v>424</v>
      </c>
      <c r="E156" s="123"/>
      <c r="F156" s="81" t="s">
        <v>440</v>
      </c>
      <c r="G156" s="97"/>
      <c r="H156" s="97"/>
    </row>
    <row r="157" spans="1:8" s="75" customFormat="1" ht="15">
      <c r="A157" s="445"/>
      <c r="B157" s="446"/>
      <c r="C157" s="70" t="s">
        <v>218</v>
      </c>
      <c r="D157" s="447" t="s">
        <v>218</v>
      </c>
      <c r="E157" s="123"/>
      <c r="F157" s="74" t="s">
        <v>218</v>
      </c>
      <c r="G157" s="97"/>
      <c r="H157" s="97"/>
    </row>
    <row r="158" spans="1:8" s="75" customFormat="1" ht="15">
      <c r="A158" s="184"/>
      <c r="B158" s="132" t="s">
        <v>355</v>
      </c>
      <c r="C158" s="90"/>
      <c r="D158" s="100"/>
      <c r="E158" s="60"/>
      <c r="F158" s="117"/>
      <c r="G158" s="97"/>
      <c r="H158" s="97"/>
    </row>
    <row r="159" spans="1:8" s="75" customFormat="1" ht="3.75" customHeight="1">
      <c r="A159" s="184"/>
      <c r="B159" s="159"/>
      <c r="C159" s="96"/>
      <c r="D159" s="130"/>
      <c r="E159" s="131"/>
      <c r="F159" s="117"/>
      <c r="G159" s="97"/>
      <c r="H159" s="97"/>
    </row>
    <row r="160" spans="1:8" s="75" customFormat="1" ht="15">
      <c r="A160" s="184"/>
      <c r="B160" s="132" t="s">
        <v>271</v>
      </c>
      <c r="C160" s="90"/>
      <c r="D160" s="100"/>
      <c r="E160" s="60"/>
      <c r="F160" s="93"/>
      <c r="G160" s="97"/>
      <c r="H160" s="97"/>
    </row>
    <row r="161" spans="1:8" s="75" customFormat="1" ht="15">
      <c r="A161" s="188">
        <f>A136+1</f>
        <v>13</v>
      </c>
      <c r="B161" s="99" t="s">
        <v>337</v>
      </c>
      <c r="C161" s="90">
        <v>102500</v>
      </c>
      <c r="D161" s="126">
        <v>97750</v>
      </c>
      <c r="E161" s="106"/>
      <c r="F161" s="93">
        <v>101090</v>
      </c>
      <c r="G161" s="97"/>
      <c r="H161" s="97"/>
    </row>
    <row r="162" spans="1:8" s="75" customFormat="1" ht="15">
      <c r="A162" s="87"/>
      <c r="B162" s="99" t="s">
        <v>338</v>
      </c>
      <c r="C162" s="90">
        <v>14300</v>
      </c>
      <c r="D162" s="126">
        <v>13110</v>
      </c>
      <c r="E162" s="106"/>
      <c r="F162" s="93">
        <v>13820</v>
      </c>
      <c r="G162" s="97"/>
      <c r="H162" s="97"/>
    </row>
    <row r="163" spans="1:8" s="75" customFormat="1" ht="15">
      <c r="A163" s="184"/>
      <c r="B163" s="99" t="s">
        <v>339</v>
      </c>
      <c r="C163" s="90">
        <v>1700</v>
      </c>
      <c r="D163" s="126">
        <v>1700</v>
      </c>
      <c r="E163" s="106"/>
      <c r="F163" s="93">
        <v>2000</v>
      </c>
      <c r="G163" s="97"/>
      <c r="H163" s="97"/>
    </row>
    <row r="164" spans="1:8" s="75" customFormat="1" ht="15">
      <c r="A164" s="87"/>
      <c r="B164" s="99" t="s">
        <v>340</v>
      </c>
      <c r="C164" s="90">
        <v>23160</v>
      </c>
      <c r="D164" s="126">
        <v>23350</v>
      </c>
      <c r="E164" s="106"/>
      <c r="F164" s="93">
        <v>23350</v>
      </c>
      <c r="G164" s="97"/>
      <c r="H164" s="97"/>
    </row>
    <row r="165" spans="1:8" s="75" customFormat="1" ht="15">
      <c r="A165" s="184"/>
      <c r="B165" s="99" t="s">
        <v>341</v>
      </c>
      <c r="C165" s="90">
        <v>7520</v>
      </c>
      <c r="D165" s="126">
        <v>8730</v>
      </c>
      <c r="E165" s="106"/>
      <c r="F165" s="93">
        <v>8850</v>
      </c>
      <c r="G165" s="97"/>
      <c r="H165" s="97"/>
    </row>
    <row r="166" spans="1:8" s="75" customFormat="1" ht="15">
      <c r="A166" s="184"/>
      <c r="B166" s="99" t="s">
        <v>342</v>
      </c>
      <c r="C166" s="90">
        <v>21200</v>
      </c>
      <c r="D166" s="126">
        <v>21000</v>
      </c>
      <c r="E166" s="106"/>
      <c r="F166" s="93">
        <v>20500</v>
      </c>
      <c r="G166" s="97"/>
      <c r="H166" s="97"/>
    </row>
    <row r="167" spans="1:8" s="75" customFormat="1" ht="15">
      <c r="A167" s="87"/>
      <c r="B167" s="99" t="s">
        <v>343</v>
      </c>
      <c r="C167" s="90">
        <v>8200</v>
      </c>
      <c r="D167" s="126">
        <v>6400</v>
      </c>
      <c r="E167" s="106"/>
      <c r="F167" s="93">
        <v>6400</v>
      </c>
      <c r="G167" s="97"/>
      <c r="H167" s="97"/>
    </row>
    <row r="168" spans="1:8" s="75" customFormat="1" ht="15">
      <c r="A168" s="184"/>
      <c r="B168" s="103" t="s">
        <v>348</v>
      </c>
      <c r="C168" s="113">
        <v>178580</v>
      </c>
      <c r="D168" s="163">
        <v>172040</v>
      </c>
      <c r="E168" s="128"/>
      <c r="F168" s="127">
        <v>176010</v>
      </c>
      <c r="G168" s="97"/>
      <c r="H168" s="97"/>
    </row>
    <row r="169" spans="1:8" s="75" customFormat="1" ht="3" customHeight="1">
      <c r="A169" s="184"/>
      <c r="B169" s="159"/>
      <c r="C169" s="96"/>
      <c r="D169" s="126"/>
      <c r="E169" s="128"/>
      <c r="F169" s="117"/>
      <c r="G169" s="97"/>
      <c r="H169" s="97"/>
    </row>
    <row r="170" spans="1:8" s="75" customFormat="1" ht="15">
      <c r="A170" s="87"/>
      <c r="B170" s="99" t="s">
        <v>345</v>
      </c>
      <c r="C170" s="90">
        <v>7900</v>
      </c>
      <c r="D170" s="126">
        <v>7900</v>
      </c>
      <c r="E170" s="128"/>
      <c r="F170" s="93">
        <v>7900</v>
      </c>
      <c r="G170" s="97"/>
      <c r="H170" s="97"/>
    </row>
    <row r="171" spans="1:8" s="75" customFormat="1" ht="15">
      <c r="A171" s="184"/>
      <c r="B171" s="103" t="s">
        <v>346</v>
      </c>
      <c r="C171" s="113">
        <v>7900</v>
      </c>
      <c r="D171" s="158">
        <v>7900</v>
      </c>
      <c r="E171" s="131"/>
      <c r="F171" s="127">
        <v>7900</v>
      </c>
      <c r="G171" s="97"/>
      <c r="H171" s="97"/>
    </row>
    <row r="172" spans="1:8" s="75" customFormat="1" ht="15">
      <c r="A172" s="184"/>
      <c r="B172" s="159"/>
      <c r="C172" s="96"/>
      <c r="D172" s="130"/>
      <c r="E172" s="131"/>
      <c r="F172" s="117"/>
      <c r="G172" s="97"/>
      <c r="H172" s="97"/>
    </row>
    <row r="173" spans="1:8" s="75" customFormat="1" ht="15">
      <c r="A173" s="188"/>
      <c r="B173" s="103" t="s">
        <v>347</v>
      </c>
      <c r="C173" s="104">
        <v>170680</v>
      </c>
      <c r="D173" s="174">
        <v>164140</v>
      </c>
      <c r="E173" s="131"/>
      <c r="F173" s="120">
        <v>168110</v>
      </c>
      <c r="G173" s="97"/>
      <c r="H173" s="97"/>
    </row>
    <row r="174" spans="1:8" s="75" customFormat="1" ht="15">
      <c r="A174" s="184"/>
      <c r="B174" s="99"/>
      <c r="C174" s="96"/>
      <c r="D174" s="130"/>
      <c r="E174" s="131"/>
      <c r="F174" s="117"/>
      <c r="G174" s="97"/>
      <c r="H174" s="97"/>
    </row>
    <row r="175" spans="1:8" s="75" customFormat="1" ht="15">
      <c r="A175" s="184"/>
      <c r="B175" s="132" t="s">
        <v>272</v>
      </c>
      <c r="C175" s="90"/>
      <c r="D175" s="100"/>
      <c r="E175" s="60"/>
      <c r="F175" s="93"/>
      <c r="G175" s="97"/>
      <c r="H175" s="97"/>
    </row>
    <row r="176" spans="1:8" s="75" customFormat="1" ht="15">
      <c r="A176" s="188">
        <f>A161</f>
        <v>13</v>
      </c>
      <c r="B176" s="99" t="s">
        <v>337</v>
      </c>
      <c r="C176" s="90">
        <v>104700</v>
      </c>
      <c r="D176" s="130">
        <v>95460</v>
      </c>
      <c r="E176" s="60"/>
      <c r="F176" s="93">
        <v>101650</v>
      </c>
      <c r="G176" s="97"/>
      <c r="H176" s="97"/>
    </row>
    <row r="177" spans="1:8" s="75" customFormat="1" ht="15">
      <c r="A177" s="87">
        <f>A176+1</f>
        <v>14</v>
      </c>
      <c r="B177" s="175" t="s">
        <v>338</v>
      </c>
      <c r="C177" s="90">
        <v>24370</v>
      </c>
      <c r="D177" s="126">
        <v>28150</v>
      </c>
      <c r="E177" s="106"/>
      <c r="F177" s="93">
        <v>22700</v>
      </c>
      <c r="G177" s="97"/>
      <c r="H177" s="97"/>
    </row>
    <row r="178" spans="1:8" s="75" customFormat="1" ht="15">
      <c r="A178" s="87"/>
      <c r="B178" s="99" t="s">
        <v>339</v>
      </c>
      <c r="C178" s="90">
        <v>1900</v>
      </c>
      <c r="D178" s="126">
        <v>1900</v>
      </c>
      <c r="E178" s="106"/>
      <c r="F178" s="93">
        <v>2400</v>
      </c>
      <c r="G178" s="97"/>
      <c r="H178" s="97"/>
    </row>
    <row r="179" spans="1:8" s="75" customFormat="1" ht="15">
      <c r="A179" s="87"/>
      <c r="B179" s="99" t="s">
        <v>340</v>
      </c>
      <c r="C179" s="90">
        <v>26100</v>
      </c>
      <c r="D179" s="130">
        <v>26310</v>
      </c>
      <c r="E179" s="60"/>
      <c r="F179" s="93">
        <v>26310</v>
      </c>
      <c r="G179" s="97"/>
      <c r="H179" s="97"/>
    </row>
    <row r="180" spans="1:8" s="75" customFormat="1" ht="15">
      <c r="A180" s="184"/>
      <c r="B180" s="99" t="s">
        <v>341</v>
      </c>
      <c r="C180" s="90">
        <v>7520</v>
      </c>
      <c r="D180" s="130">
        <v>8780</v>
      </c>
      <c r="E180" s="60"/>
      <c r="F180" s="93">
        <v>8900</v>
      </c>
      <c r="G180" s="97"/>
      <c r="H180" s="97"/>
    </row>
    <row r="181" spans="1:8" s="75" customFormat="1" ht="15">
      <c r="A181" s="87"/>
      <c r="B181" s="99" t="s">
        <v>342</v>
      </c>
      <c r="C181" s="90">
        <v>48300</v>
      </c>
      <c r="D181" s="130">
        <v>48000</v>
      </c>
      <c r="E181" s="60"/>
      <c r="F181" s="93">
        <v>44900</v>
      </c>
      <c r="G181" s="97"/>
      <c r="H181" s="97"/>
    </row>
    <row r="182" spans="1:8" s="75" customFormat="1" ht="15">
      <c r="A182" s="87"/>
      <c r="B182" s="99" t="s">
        <v>343</v>
      </c>
      <c r="C182" s="90">
        <v>12900</v>
      </c>
      <c r="D182" s="130">
        <v>12900</v>
      </c>
      <c r="E182" s="60"/>
      <c r="F182" s="93">
        <v>12900</v>
      </c>
      <c r="G182" s="97"/>
      <c r="H182" s="97"/>
    </row>
    <row r="183" spans="1:8" s="75" customFormat="1" ht="15">
      <c r="A183" s="184"/>
      <c r="B183" s="103" t="s">
        <v>348</v>
      </c>
      <c r="C183" s="113">
        <v>225790</v>
      </c>
      <c r="D183" s="129">
        <v>221500</v>
      </c>
      <c r="E183" s="60"/>
      <c r="F183" s="127">
        <v>219760</v>
      </c>
      <c r="G183" s="97"/>
      <c r="H183" s="97"/>
    </row>
    <row r="184" spans="1:8" s="75" customFormat="1" ht="3" customHeight="1">
      <c r="A184" s="184"/>
      <c r="B184" s="159"/>
      <c r="C184" s="96"/>
      <c r="D184" s="130"/>
      <c r="E184" s="131"/>
      <c r="F184" s="117"/>
      <c r="G184" s="97"/>
      <c r="H184" s="97"/>
    </row>
    <row r="185" spans="1:8" s="75" customFormat="1" ht="15">
      <c r="A185" s="87"/>
      <c r="B185" s="99" t="s">
        <v>345</v>
      </c>
      <c r="C185" s="90">
        <v>8000</v>
      </c>
      <c r="D185" s="176">
        <v>8000</v>
      </c>
      <c r="E185" s="60"/>
      <c r="F185" s="112">
        <v>8000</v>
      </c>
      <c r="G185" s="97"/>
      <c r="H185" s="97"/>
    </row>
    <row r="186" spans="1:8" s="75" customFormat="1" ht="15">
      <c r="A186" s="184"/>
      <c r="B186" s="103" t="s">
        <v>346</v>
      </c>
      <c r="C186" s="113">
        <v>8000</v>
      </c>
      <c r="D186" s="158">
        <v>8000</v>
      </c>
      <c r="E186" s="131"/>
      <c r="F186" s="127">
        <v>8000</v>
      </c>
      <c r="G186" s="97"/>
      <c r="H186" s="97"/>
    </row>
    <row r="187" spans="1:8" s="75" customFormat="1" ht="15" customHeight="1">
      <c r="A187" s="184"/>
      <c r="B187" s="159"/>
      <c r="C187" s="96"/>
      <c r="D187" s="130"/>
      <c r="E187" s="131"/>
      <c r="F187" s="117"/>
      <c r="G187" s="97"/>
      <c r="H187" s="97"/>
    </row>
    <row r="188" spans="1:8" s="75" customFormat="1" ht="15" customHeight="1">
      <c r="A188" s="188"/>
      <c r="B188" s="103" t="s">
        <v>347</v>
      </c>
      <c r="C188" s="104">
        <v>217790</v>
      </c>
      <c r="D188" s="118">
        <v>213500</v>
      </c>
      <c r="E188" s="60"/>
      <c r="F188" s="120">
        <v>211760</v>
      </c>
      <c r="G188" s="97"/>
      <c r="H188" s="97"/>
    </row>
    <row r="189" spans="1:8" s="75" customFormat="1" ht="4.5" customHeight="1" thickBot="1">
      <c r="A189" s="231"/>
      <c r="B189" s="232"/>
      <c r="C189" s="141"/>
      <c r="D189" s="233"/>
      <c r="E189" s="60"/>
      <c r="F189" s="164"/>
      <c r="G189" s="97"/>
      <c r="H189" s="97"/>
    </row>
    <row r="190" spans="1:8" s="75" customFormat="1" ht="15.75" thickBot="1">
      <c r="A190" s="194"/>
      <c r="B190" s="206"/>
      <c r="C190" s="60"/>
      <c r="D190" s="60"/>
      <c r="E190" s="60"/>
      <c r="F190" s="142"/>
      <c r="G190" s="97"/>
      <c r="H190" s="97"/>
    </row>
    <row r="191" spans="1:8" s="75" customFormat="1" ht="13.5" customHeight="1">
      <c r="A191" s="143" t="s">
        <v>350</v>
      </c>
      <c r="B191" s="179"/>
      <c r="C191" s="145"/>
      <c r="D191" s="145"/>
      <c r="E191" s="145"/>
      <c r="F191" s="147"/>
      <c r="G191" s="97"/>
      <c r="H191" s="97"/>
    </row>
    <row r="192" spans="1:8" s="75" customFormat="1" ht="15" customHeight="1">
      <c r="A192" s="177">
        <f>A176</f>
        <v>13</v>
      </c>
      <c r="B192" s="624" t="s">
        <v>516</v>
      </c>
      <c r="C192" s="624"/>
      <c r="D192" s="624"/>
      <c r="E192" s="624"/>
      <c r="F192" s="616"/>
      <c r="G192" s="97"/>
      <c r="H192" s="97"/>
    </row>
    <row r="193" spans="1:8" s="75" customFormat="1" ht="15" customHeight="1">
      <c r="A193" s="177">
        <f>A177</f>
        <v>14</v>
      </c>
      <c r="B193" s="624" t="s">
        <v>517</v>
      </c>
      <c r="C193" s="624"/>
      <c r="D193" s="624"/>
      <c r="E193" s="624"/>
      <c r="F193" s="616"/>
      <c r="G193" s="97"/>
      <c r="H193" s="97"/>
    </row>
    <row r="194" spans="1:8" s="75" customFormat="1" ht="15" customHeight="1">
      <c r="A194" s="177"/>
      <c r="B194" s="151" t="s">
        <v>518</v>
      </c>
      <c r="C194" s="60"/>
      <c r="D194" s="60"/>
      <c r="E194" s="60"/>
      <c r="F194" s="109"/>
      <c r="G194" s="97"/>
      <c r="H194" s="97"/>
    </row>
    <row r="195" spans="1:8" s="75" customFormat="1" ht="3.75" customHeight="1" thickBot="1">
      <c r="A195" s="154"/>
      <c r="B195" s="155"/>
      <c r="C195" s="156"/>
      <c r="D195" s="156"/>
      <c r="E195" s="156"/>
      <c r="F195" s="157"/>
      <c r="G195" s="97"/>
      <c r="H195" s="97"/>
    </row>
    <row r="196" spans="1:8" s="75" customFormat="1" ht="15.75" thickBot="1">
      <c r="A196" s="207"/>
      <c r="B196" s="168"/>
      <c r="C196" s="60"/>
      <c r="D196" s="60"/>
      <c r="E196" s="60"/>
      <c r="F196" s="142"/>
      <c r="G196" s="97"/>
      <c r="H196" s="97"/>
    </row>
    <row r="197" spans="1:8" s="75" customFormat="1" ht="15">
      <c r="A197" s="455" t="s">
        <v>356</v>
      </c>
      <c r="B197" s="144"/>
      <c r="C197" s="615">
        <f>SUM(C23,C39,C77,C96,C108,C144,C173,C188)</f>
        <v>2717940</v>
      </c>
      <c r="D197" s="615">
        <f>SUM(D23,D39,D77,D96,D108,D144,D173,D188)</f>
        <v>2657160</v>
      </c>
      <c r="E197" s="60"/>
      <c r="F197" s="652">
        <f>SUM(F23,F39,F77,F96,F108,F144,F173,F188)</f>
        <v>2833720</v>
      </c>
      <c r="G197" s="97"/>
      <c r="H197" s="97"/>
    </row>
    <row r="198" spans="1:8" s="75" customFormat="1" ht="15" thickBot="1">
      <c r="A198" s="456" t="s">
        <v>357</v>
      </c>
      <c r="B198" s="443"/>
      <c r="C198" s="648"/>
      <c r="D198" s="648"/>
      <c r="E198" s="123"/>
      <c r="F198" s="653"/>
      <c r="G198" s="97"/>
      <c r="H198" s="97"/>
    </row>
    <row r="199" spans="1:8" s="75" customFormat="1" ht="15">
      <c r="A199" s="56"/>
      <c r="B199" s="200"/>
      <c r="C199" s="60"/>
      <c r="D199" s="60"/>
      <c r="E199" s="60"/>
      <c r="F199" s="142"/>
      <c r="G199" s="97"/>
      <c r="H199" s="97"/>
    </row>
    <row r="200" spans="1:8" s="75" customFormat="1" ht="18">
      <c r="A200" s="197" t="s">
        <v>273</v>
      </c>
      <c r="B200" s="172"/>
      <c r="C200" s="60"/>
      <c r="D200" s="60"/>
      <c r="E200" s="60"/>
      <c r="F200" s="142"/>
      <c r="G200" s="97"/>
      <c r="H200" s="97"/>
    </row>
    <row r="201" spans="1:8" s="75" customFormat="1" ht="15.75" thickBot="1">
      <c r="A201" s="56"/>
      <c r="B201" s="200"/>
      <c r="C201" s="60"/>
      <c r="D201" s="60"/>
      <c r="E201" s="60"/>
      <c r="F201" s="142"/>
      <c r="G201" s="97"/>
      <c r="H201" s="97"/>
    </row>
    <row r="202" spans="1:8" s="75" customFormat="1" ht="15">
      <c r="A202" s="445" t="s">
        <v>333</v>
      </c>
      <c r="B202" s="446"/>
      <c r="C202" s="70" t="s">
        <v>213</v>
      </c>
      <c r="D202" s="447" t="s">
        <v>214</v>
      </c>
      <c r="E202" s="123"/>
      <c r="F202" s="74" t="s">
        <v>213</v>
      </c>
      <c r="G202" s="97"/>
      <c r="H202" s="97"/>
    </row>
    <row r="203" spans="1:8" s="75" customFormat="1" ht="15.75" thickBot="1">
      <c r="A203" s="231"/>
      <c r="B203" s="77"/>
      <c r="C203" s="78" t="s">
        <v>424</v>
      </c>
      <c r="D203" s="448" t="s">
        <v>424</v>
      </c>
      <c r="E203" s="123"/>
      <c r="F203" s="81" t="s">
        <v>440</v>
      </c>
      <c r="G203" s="97"/>
      <c r="H203" s="97"/>
    </row>
    <row r="204" spans="1:8" s="75" customFormat="1" ht="15">
      <c r="A204" s="445"/>
      <c r="B204" s="446"/>
      <c r="C204" s="70" t="s">
        <v>218</v>
      </c>
      <c r="D204" s="447" t="s">
        <v>218</v>
      </c>
      <c r="E204" s="123"/>
      <c r="F204" s="74" t="s">
        <v>218</v>
      </c>
      <c r="G204" s="97"/>
      <c r="H204" s="97"/>
    </row>
    <row r="205" spans="1:8" s="75" customFormat="1" ht="15">
      <c r="A205" s="184"/>
      <c r="B205" s="132" t="s">
        <v>358</v>
      </c>
      <c r="C205" s="96"/>
      <c r="D205" s="100"/>
      <c r="E205" s="60"/>
      <c r="F205" s="117"/>
      <c r="G205" s="97"/>
      <c r="H205" s="97"/>
    </row>
    <row r="206" spans="1:10" s="75" customFormat="1" ht="15">
      <c r="A206" s="184"/>
      <c r="B206" s="99"/>
      <c r="C206" s="96"/>
      <c r="D206" s="100"/>
      <c r="E206" s="60"/>
      <c r="F206" s="117"/>
      <c r="G206" s="97"/>
      <c r="H206" s="97"/>
      <c r="I206" s="97"/>
      <c r="J206" s="97"/>
    </row>
    <row r="207" spans="1:8" s="75" customFormat="1" ht="15">
      <c r="A207" s="184"/>
      <c r="B207" s="132" t="s">
        <v>275</v>
      </c>
      <c r="C207" s="457"/>
      <c r="D207" s="100"/>
      <c r="E207" s="60"/>
      <c r="F207" s="117"/>
      <c r="G207" s="97"/>
      <c r="H207" s="97"/>
    </row>
    <row r="208" spans="1:8" s="75" customFormat="1" ht="15">
      <c r="A208" s="87">
        <f>A177+1</f>
        <v>15</v>
      </c>
      <c r="B208" s="99" t="s">
        <v>337</v>
      </c>
      <c r="C208" s="90">
        <v>760320</v>
      </c>
      <c r="D208" s="126">
        <v>786170</v>
      </c>
      <c r="E208" s="106"/>
      <c r="F208" s="93">
        <v>756630</v>
      </c>
      <c r="G208" s="97"/>
      <c r="H208" s="97"/>
    </row>
    <row r="209" spans="1:8" s="75" customFormat="1" ht="15">
      <c r="A209" s="87"/>
      <c r="B209" s="99" t="s">
        <v>339</v>
      </c>
      <c r="C209" s="90">
        <v>467600</v>
      </c>
      <c r="D209" s="126">
        <v>473370</v>
      </c>
      <c r="E209" s="106"/>
      <c r="F209" s="93">
        <v>470170</v>
      </c>
      <c r="G209" s="97"/>
      <c r="H209" s="97"/>
    </row>
    <row r="210" spans="1:8" s="75" customFormat="1" ht="15">
      <c r="A210" s="87">
        <f>A208+1</f>
        <v>16</v>
      </c>
      <c r="B210" s="99" t="s">
        <v>340</v>
      </c>
      <c r="C210" s="90">
        <v>612650</v>
      </c>
      <c r="D210" s="126">
        <v>262050</v>
      </c>
      <c r="E210" s="106"/>
      <c r="F210" s="93">
        <v>265300</v>
      </c>
      <c r="G210" s="97"/>
      <c r="H210" s="97"/>
    </row>
    <row r="211" spans="1:8" s="75" customFormat="1" ht="15">
      <c r="A211" s="87"/>
      <c r="B211" s="99" t="s">
        <v>341</v>
      </c>
      <c r="C211" s="90">
        <v>600</v>
      </c>
      <c r="D211" s="126">
        <v>600</v>
      </c>
      <c r="E211" s="106"/>
      <c r="F211" s="93">
        <v>600</v>
      </c>
      <c r="G211" s="97"/>
      <c r="H211" s="97"/>
    </row>
    <row r="212" spans="1:8" s="75" customFormat="1" ht="15">
      <c r="A212" s="87"/>
      <c r="B212" s="99" t="s">
        <v>342</v>
      </c>
      <c r="C212" s="90">
        <v>146900</v>
      </c>
      <c r="D212" s="126">
        <v>155100</v>
      </c>
      <c r="E212" s="106"/>
      <c r="F212" s="93">
        <v>151000</v>
      </c>
      <c r="G212" s="97"/>
      <c r="H212" s="97"/>
    </row>
    <row r="213" spans="1:8" s="75" customFormat="1" ht="15">
      <c r="A213" s="184"/>
      <c r="B213" s="103" t="s">
        <v>348</v>
      </c>
      <c r="C213" s="113">
        <v>1988070</v>
      </c>
      <c r="D213" s="129">
        <v>1677290</v>
      </c>
      <c r="E213" s="60"/>
      <c r="F213" s="127">
        <v>1643700</v>
      </c>
      <c r="G213" s="97"/>
      <c r="H213" s="97"/>
    </row>
    <row r="214" spans="1:8" s="75" customFormat="1" ht="3" customHeight="1">
      <c r="A214" s="184"/>
      <c r="B214" s="99"/>
      <c r="C214" s="96"/>
      <c r="D214" s="100"/>
      <c r="E214" s="60"/>
      <c r="F214" s="117"/>
      <c r="G214" s="97"/>
      <c r="H214" s="97"/>
    </row>
    <row r="215" spans="1:8" s="75" customFormat="1" ht="15">
      <c r="A215" s="87">
        <f>A210+1</f>
        <v>17</v>
      </c>
      <c r="B215" s="99" t="s">
        <v>345</v>
      </c>
      <c r="C215" s="90">
        <v>452200</v>
      </c>
      <c r="D215" s="126">
        <v>396200</v>
      </c>
      <c r="E215" s="106"/>
      <c r="F215" s="93">
        <v>371200</v>
      </c>
      <c r="G215" s="97"/>
      <c r="H215" s="97"/>
    </row>
    <row r="216" spans="1:8" s="75" customFormat="1" ht="15">
      <c r="A216" s="184"/>
      <c r="B216" s="103" t="s">
        <v>346</v>
      </c>
      <c r="C216" s="113">
        <v>452200</v>
      </c>
      <c r="D216" s="158">
        <v>396200</v>
      </c>
      <c r="E216" s="131"/>
      <c r="F216" s="127">
        <v>371200</v>
      </c>
      <c r="G216" s="97"/>
      <c r="H216" s="97"/>
    </row>
    <row r="217" spans="1:8" s="75" customFormat="1" ht="15">
      <c r="A217" s="184"/>
      <c r="B217" s="99"/>
      <c r="C217" s="96"/>
      <c r="D217" s="100"/>
      <c r="E217" s="60"/>
      <c r="F217" s="117"/>
      <c r="G217" s="97"/>
      <c r="H217" s="97"/>
    </row>
    <row r="218" spans="1:8" s="75" customFormat="1" ht="15">
      <c r="A218" s="188"/>
      <c r="B218" s="103" t="s">
        <v>347</v>
      </c>
      <c r="C218" s="104">
        <v>1535870</v>
      </c>
      <c r="D218" s="118">
        <v>1281090</v>
      </c>
      <c r="E218" s="60"/>
      <c r="F218" s="120">
        <v>1272500</v>
      </c>
      <c r="G218" s="97"/>
      <c r="H218" s="97"/>
    </row>
    <row r="219" spans="1:8" s="75" customFormat="1" ht="15">
      <c r="A219" s="184"/>
      <c r="B219" s="99"/>
      <c r="C219" s="96"/>
      <c r="D219" s="100"/>
      <c r="E219" s="60"/>
      <c r="F219" s="117"/>
      <c r="G219" s="97"/>
      <c r="H219" s="97"/>
    </row>
    <row r="220" spans="1:8" s="75" customFormat="1" ht="15">
      <c r="A220" s="184"/>
      <c r="B220" s="132" t="s">
        <v>276</v>
      </c>
      <c r="C220" s="96"/>
      <c r="D220" s="100"/>
      <c r="E220" s="60"/>
      <c r="F220" s="117"/>
      <c r="G220" s="97"/>
      <c r="H220" s="97"/>
    </row>
    <row r="221" spans="1:8" s="75" customFormat="1" ht="15">
      <c r="A221" s="87">
        <f>A215+1</f>
        <v>18</v>
      </c>
      <c r="B221" s="99" t="s">
        <v>337</v>
      </c>
      <c r="C221" s="90">
        <v>1021350</v>
      </c>
      <c r="D221" s="126">
        <v>960410</v>
      </c>
      <c r="E221" s="106"/>
      <c r="F221" s="93">
        <v>970070</v>
      </c>
      <c r="G221" s="97"/>
      <c r="H221" s="97"/>
    </row>
    <row r="222" spans="1:8" s="75" customFormat="1" ht="15">
      <c r="A222" s="87"/>
      <c r="B222" s="99" t="s">
        <v>339</v>
      </c>
      <c r="C222" s="90">
        <v>239200</v>
      </c>
      <c r="D222" s="126">
        <v>239150</v>
      </c>
      <c r="E222" s="106"/>
      <c r="F222" s="93">
        <v>243350</v>
      </c>
      <c r="G222" s="97"/>
      <c r="H222" s="97"/>
    </row>
    <row r="223" spans="1:8" s="75" customFormat="1" ht="15">
      <c r="A223" s="87">
        <f>A221+1</f>
        <v>19</v>
      </c>
      <c r="B223" s="99" t="s">
        <v>340</v>
      </c>
      <c r="C223" s="90">
        <v>377850</v>
      </c>
      <c r="D223" s="126">
        <v>387850</v>
      </c>
      <c r="E223" s="106"/>
      <c r="F223" s="93">
        <v>386350</v>
      </c>
      <c r="G223" s="97"/>
      <c r="H223" s="97"/>
    </row>
    <row r="224" spans="1:8" s="75" customFormat="1" ht="15" hidden="1">
      <c r="A224" s="87"/>
      <c r="B224" s="99" t="s">
        <v>341</v>
      </c>
      <c r="C224" s="90">
        <v>0</v>
      </c>
      <c r="D224" s="126">
        <v>0</v>
      </c>
      <c r="E224" s="106"/>
      <c r="F224" s="93">
        <v>0</v>
      </c>
      <c r="G224" s="97"/>
      <c r="H224" s="97"/>
    </row>
    <row r="225" spans="1:8" s="75" customFormat="1" ht="15">
      <c r="A225" s="87"/>
      <c r="B225" s="99" t="s">
        <v>342</v>
      </c>
      <c r="C225" s="90">
        <v>210800</v>
      </c>
      <c r="D225" s="126">
        <v>217200</v>
      </c>
      <c r="E225" s="106"/>
      <c r="F225" s="93">
        <v>211700</v>
      </c>
      <c r="G225" s="97"/>
      <c r="H225" s="97"/>
    </row>
    <row r="226" spans="1:8" s="75" customFormat="1" ht="15">
      <c r="A226" s="87">
        <f>A223+1</f>
        <v>20</v>
      </c>
      <c r="B226" s="99" t="s">
        <v>343</v>
      </c>
      <c r="C226" s="90">
        <v>322700</v>
      </c>
      <c r="D226" s="126">
        <v>312900</v>
      </c>
      <c r="E226" s="106"/>
      <c r="F226" s="93">
        <v>311500</v>
      </c>
      <c r="G226" s="97"/>
      <c r="H226" s="97"/>
    </row>
    <row r="227" spans="1:8" s="75" customFormat="1" ht="15">
      <c r="A227" s="184"/>
      <c r="B227" s="103" t="s">
        <v>348</v>
      </c>
      <c r="C227" s="113">
        <v>2171900</v>
      </c>
      <c r="D227" s="114">
        <v>2117510</v>
      </c>
      <c r="E227" s="106"/>
      <c r="F227" s="127">
        <v>2122970</v>
      </c>
      <c r="G227" s="97"/>
      <c r="H227" s="97"/>
    </row>
    <row r="228" spans="1:8" s="75" customFormat="1" ht="15">
      <c r="A228" s="184"/>
      <c r="B228" s="99"/>
      <c r="C228" s="96"/>
      <c r="D228" s="108"/>
      <c r="E228" s="106"/>
      <c r="F228" s="117"/>
      <c r="G228" s="97"/>
      <c r="H228" s="97"/>
    </row>
    <row r="229" spans="1:8" s="75" customFormat="1" ht="15">
      <c r="A229" s="87">
        <f>A226+1</f>
        <v>21</v>
      </c>
      <c r="B229" s="99" t="s">
        <v>345</v>
      </c>
      <c r="C229" s="126">
        <v>757000</v>
      </c>
      <c r="D229" s="126">
        <v>807000</v>
      </c>
      <c r="E229" s="106"/>
      <c r="F229" s="93">
        <v>807000</v>
      </c>
      <c r="G229" s="97"/>
      <c r="H229" s="97"/>
    </row>
    <row r="230" spans="1:8" s="75" customFormat="1" ht="15">
      <c r="A230" s="87">
        <f>A229+1</f>
        <v>22</v>
      </c>
      <c r="B230" s="99" t="s">
        <v>430</v>
      </c>
      <c r="C230" s="126">
        <v>251740</v>
      </c>
      <c r="D230" s="126">
        <v>251700</v>
      </c>
      <c r="E230" s="106"/>
      <c r="F230" s="93">
        <v>67200</v>
      </c>
      <c r="G230" s="97"/>
      <c r="H230" s="97"/>
    </row>
    <row r="231" spans="1:8" s="75" customFormat="1" ht="15">
      <c r="A231" s="184"/>
      <c r="B231" s="103" t="s">
        <v>346</v>
      </c>
      <c r="C231" s="113">
        <v>1008740</v>
      </c>
      <c r="D231" s="129">
        <v>1058700</v>
      </c>
      <c r="E231" s="60"/>
      <c r="F231" s="127">
        <v>874200</v>
      </c>
      <c r="G231" s="97"/>
      <c r="H231" s="97"/>
    </row>
    <row r="232" spans="1:8" s="75" customFormat="1" ht="14.25" customHeight="1">
      <c r="A232" s="184"/>
      <c r="B232" s="159"/>
      <c r="C232" s="96"/>
      <c r="D232" s="100"/>
      <c r="E232" s="60"/>
      <c r="F232" s="117"/>
      <c r="G232" s="97"/>
      <c r="H232" s="97"/>
    </row>
    <row r="233" spans="1:8" s="75" customFormat="1" ht="15">
      <c r="A233" s="188"/>
      <c r="B233" s="103" t="s">
        <v>347</v>
      </c>
      <c r="C233" s="104">
        <v>1163160</v>
      </c>
      <c r="D233" s="118">
        <v>1058810</v>
      </c>
      <c r="E233" s="60"/>
      <c r="F233" s="120">
        <v>1248770</v>
      </c>
      <c r="G233" s="97"/>
      <c r="H233" s="97"/>
    </row>
    <row r="234" spans="1:8" s="75" customFormat="1" ht="4.5" customHeight="1" thickBot="1">
      <c r="A234" s="231"/>
      <c r="B234" s="232"/>
      <c r="C234" s="141"/>
      <c r="D234" s="233"/>
      <c r="E234" s="60"/>
      <c r="F234" s="164"/>
      <c r="G234" s="97"/>
      <c r="H234" s="97"/>
    </row>
    <row r="235" spans="1:8" s="75" customFormat="1" ht="15.75" thickBot="1">
      <c r="A235" s="56"/>
      <c r="B235" s="200"/>
      <c r="C235" s="60"/>
      <c r="D235" s="60"/>
      <c r="E235" s="60"/>
      <c r="F235" s="142"/>
      <c r="G235" s="97"/>
      <c r="H235" s="97"/>
    </row>
    <row r="236" spans="1:8" s="75" customFormat="1" ht="15">
      <c r="A236" s="143" t="s">
        <v>350</v>
      </c>
      <c r="B236" s="179"/>
      <c r="C236" s="145"/>
      <c r="D236" s="145"/>
      <c r="E236" s="145"/>
      <c r="F236" s="147"/>
      <c r="G236" s="97"/>
      <c r="H236" s="97"/>
    </row>
    <row r="237" spans="1:8" s="75" customFormat="1" ht="15">
      <c r="A237" s="177">
        <f>A208</f>
        <v>15</v>
      </c>
      <c r="B237" s="149" t="s">
        <v>519</v>
      </c>
      <c r="C237" s="60"/>
      <c r="D237" s="60"/>
      <c r="E237" s="60"/>
      <c r="F237" s="109"/>
      <c r="G237" s="97"/>
      <c r="H237" s="97"/>
    </row>
    <row r="238" spans="1:8" s="75" customFormat="1" ht="15">
      <c r="A238" s="177"/>
      <c r="B238" s="149" t="s">
        <v>520</v>
      </c>
      <c r="C238" s="60"/>
      <c r="D238" s="60"/>
      <c r="E238" s="60"/>
      <c r="F238" s="109"/>
      <c r="G238" s="97"/>
      <c r="H238" s="97"/>
    </row>
    <row r="239" spans="1:8" s="75" customFormat="1" ht="15">
      <c r="A239" s="177"/>
      <c r="B239" s="149" t="s">
        <v>521</v>
      </c>
      <c r="C239" s="60"/>
      <c r="D239" s="60"/>
      <c r="E239" s="60"/>
      <c r="F239" s="109"/>
      <c r="G239" s="97"/>
      <c r="H239" s="97"/>
    </row>
    <row r="240" spans="1:8" s="75" customFormat="1" ht="15">
      <c r="A240" s="177">
        <f>A210</f>
        <v>16</v>
      </c>
      <c r="B240" s="180" t="s">
        <v>522</v>
      </c>
      <c r="C240" s="60"/>
      <c r="D240" s="60"/>
      <c r="E240" s="60"/>
      <c r="F240" s="109"/>
      <c r="G240" s="97"/>
      <c r="H240" s="97"/>
    </row>
    <row r="241" spans="1:8" s="75" customFormat="1" ht="15">
      <c r="A241" s="177"/>
      <c r="B241" s="180" t="s">
        <v>523</v>
      </c>
      <c r="C241" s="60"/>
      <c r="D241" s="60"/>
      <c r="E241" s="60"/>
      <c r="F241" s="109"/>
      <c r="G241" s="97"/>
      <c r="H241" s="97"/>
    </row>
    <row r="242" spans="1:8" s="75" customFormat="1" ht="15">
      <c r="A242" s="177">
        <f>A215</f>
        <v>17</v>
      </c>
      <c r="B242" s="180" t="s">
        <v>524</v>
      </c>
      <c r="C242" s="60"/>
      <c r="D242" s="60"/>
      <c r="E242" s="60"/>
      <c r="F242" s="109"/>
      <c r="G242" s="97"/>
      <c r="H242" s="97"/>
    </row>
    <row r="243" spans="1:8" s="75" customFormat="1" ht="15">
      <c r="A243" s="177"/>
      <c r="B243" s="180" t="s">
        <v>525</v>
      </c>
      <c r="C243" s="60"/>
      <c r="D243" s="60"/>
      <c r="E243" s="60"/>
      <c r="F243" s="109"/>
      <c r="G243" s="97"/>
      <c r="H243" s="97"/>
    </row>
    <row r="244" spans="1:8" s="75" customFormat="1" ht="15">
      <c r="A244" s="177">
        <f>A221</f>
        <v>18</v>
      </c>
      <c r="B244" s="180" t="s">
        <v>526</v>
      </c>
      <c r="C244" s="60"/>
      <c r="D244" s="60"/>
      <c r="E244" s="60"/>
      <c r="F244" s="109"/>
      <c r="G244" s="97"/>
      <c r="H244" s="97"/>
    </row>
    <row r="245" spans="1:8" s="75" customFormat="1" ht="15">
      <c r="A245" s="177"/>
      <c r="B245" s="180" t="s">
        <v>527</v>
      </c>
      <c r="C245" s="60"/>
      <c r="D245" s="60"/>
      <c r="E245" s="60"/>
      <c r="F245" s="109"/>
      <c r="G245" s="97"/>
      <c r="H245" s="97"/>
    </row>
    <row r="246" spans="1:8" s="75" customFormat="1" ht="15">
      <c r="A246" s="177">
        <f>A223</f>
        <v>19</v>
      </c>
      <c r="B246" s="151" t="s">
        <v>528</v>
      </c>
      <c r="C246" s="60"/>
      <c r="D246" s="60"/>
      <c r="E246" s="60"/>
      <c r="F246" s="109"/>
      <c r="G246" s="97"/>
      <c r="H246" s="97"/>
    </row>
    <row r="247" spans="1:8" s="75" customFormat="1" ht="15">
      <c r="A247" s="177">
        <f>A226</f>
        <v>20</v>
      </c>
      <c r="B247" s="149" t="s">
        <v>529</v>
      </c>
      <c r="C247" s="60"/>
      <c r="D247" s="60"/>
      <c r="E247" s="60"/>
      <c r="F247" s="109"/>
      <c r="G247" s="97"/>
      <c r="H247" s="97"/>
    </row>
    <row r="248" spans="1:8" s="75" customFormat="1" ht="15">
      <c r="A248" s="177"/>
      <c r="B248" s="149" t="s">
        <v>530</v>
      </c>
      <c r="C248" s="60"/>
      <c r="D248" s="60"/>
      <c r="E248" s="60"/>
      <c r="F248" s="109"/>
      <c r="G248" s="97"/>
      <c r="H248" s="97"/>
    </row>
    <row r="249" spans="1:8" s="75" customFormat="1" ht="15">
      <c r="A249" s="177">
        <f>A229</f>
        <v>21</v>
      </c>
      <c r="B249" s="151" t="s">
        <v>531</v>
      </c>
      <c r="C249" s="60"/>
      <c r="D249" s="60"/>
      <c r="E249" s="60"/>
      <c r="F249" s="109"/>
      <c r="G249" s="97"/>
      <c r="H249" s="97"/>
    </row>
    <row r="250" spans="1:8" s="75" customFormat="1" ht="15">
      <c r="A250" s="177"/>
      <c r="B250" s="151" t="s">
        <v>532</v>
      </c>
      <c r="C250" s="60"/>
      <c r="D250" s="60"/>
      <c r="E250" s="60"/>
      <c r="F250" s="109"/>
      <c r="G250" s="97"/>
      <c r="H250" s="97"/>
    </row>
    <row r="251" spans="1:8" s="75" customFormat="1" ht="15">
      <c r="A251" s="177">
        <f>A230</f>
        <v>22</v>
      </c>
      <c r="B251" s="151" t="s">
        <v>515</v>
      </c>
      <c r="C251" s="60"/>
      <c r="D251" s="60"/>
      <c r="E251" s="60"/>
      <c r="F251" s="109"/>
      <c r="G251" s="97"/>
      <c r="H251" s="97"/>
    </row>
    <row r="252" spans="1:8" s="75" customFormat="1" ht="15">
      <c r="A252" s="177"/>
      <c r="B252" s="151" t="s">
        <v>375</v>
      </c>
      <c r="C252" s="60"/>
      <c r="D252" s="60"/>
      <c r="E252" s="60"/>
      <c r="F252" s="109"/>
      <c r="G252" s="97"/>
      <c r="H252" s="97"/>
    </row>
    <row r="253" spans="1:8" s="75" customFormat="1" ht="4.5" customHeight="1" thickBot="1">
      <c r="A253" s="181"/>
      <c r="B253" s="182"/>
      <c r="C253" s="156"/>
      <c r="D253" s="156"/>
      <c r="E253" s="156"/>
      <c r="F253" s="157"/>
      <c r="G253" s="97"/>
      <c r="H253" s="97"/>
    </row>
    <row r="254" spans="1:8" s="75" customFormat="1" ht="15">
      <c r="A254" s="56"/>
      <c r="B254" s="200"/>
      <c r="C254" s="60"/>
      <c r="D254" s="60"/>
      <c r="E254" s="60"/>
      <c r="F254" s="142"/>
      <c r="G254" s="97"/>
      <c r="H254" s="97"/>
    </row>
    <row r="255" spans="1:8" s="75" customFormat="1" ht="18">
      <c r="A255" s="197" t="s">
        <v>273</v>
      </c>
      <c r="B255" s="172"/>
      <c r="C255" s="60"/>
      <c r="D255" s="60"/>
      <c r="E255" s="60"/>
      <c r="F255" s="142"/>
      <c r="G255" s="97"/>
      <c r="H255" s="97"/>
    </row>
    <row r="256" spans="1:8" s="171" customFormat="1" ht="15.75" thickBot="1">
      <c r="A256" s="56"/>
      <c r="B256" s="200"/>
      <c r="C256" s="60"/>
      <c r="D256" s="60"/>
      <c r="E256" s="60"/>
      <c r="F256" s="142"/>
      <c r="G256" s="183"/>
      <c r="H256" s="183"/>
    </row>
    <row r="257" spans="1:8" ht="15">
      <c r="A257" s="445" t="s">
        <v>333</v>
      </c>
      <c r="B257" s="446"/>
      <c r="C257" s="70" t="s">
        <v>213</v>
      </c>
      <c r="D257" s="447" t="s">
        <v>214</v>
      </c>
      <c r="E257" s="123"/>
      <c r="F257" s="74" t="s">
        <v>213</v>
      </c>
      <c r="G257" s="97"/>
      <c r="H257" s="97"/>
    </row>
    <row r="258" spans="1:8" s="75" customFormat="1" ht="15.75" thickBot="1">
      <c r="A258" s="231"/>
      <c r="B258" s="77"/>
      <c r="C258" s="78" t="s">
        <v>424</v>
      </c>
      <c r="D258" s="448" t="s">
        <v>424</v>
      </c>
      <c r="E258" s="123"/>
      <c r="F258" s="81" t="s">
        <v>440</v>
      </c>
      <c r="G258" s="97"/>
      <c r="H258" s="97"/>
    </row>
    <row r="259" spans="1:8" ht="15">
      <c r="A259" s="184"/>
      <c r="B259" s="121"/>
      <c r="C259" s="70" t="s">
        <v>218</v>
      </c>
      <c r="D259" s="447" t="s">
        <v>218</v>
      </c>
      <c r="E259" s="123"/>
      <c r="F259" s="74" t="s">
        <v>218</v>
      </c>
      <c r="G259" s="97"/>
      <c r="H259" s="97"/>
    </row>
    <row r="260" spans="1:8" ht="15">
      <c r="A260" s="184"/>
      <c r="B260" s="132" t="s">
        <v>359</v>
      </c>
      <c r="C260" s="96"/>
      <c r="D260" s="100"/>
      <c r="E260" s="60"/>
      <c r="F260" s="117"/>
      <c r="G260" s="97"/>
      <c r="H260" s="97"/>
    </row>
    <row r="261" spans="1:8" ht="15">
      <c r="A261" s="184"/>
      <c r="B261" s="99"/>
      <c r="C261" s="96"/>
      <c r="D261" s="100"/>
      <c r="E261" s="60"/>
      <c r="F261" s="117"/>
      <c r="G261" s="97"/>
      <c r="H261" s="97"/>
    </row>
    <row r="262" spans="1:8" ht="15">
      <c r="A262" s="87">
        <f>A230+1</f>
        <v>23</v>
      </c>
      <c r="B262" s="99" t="s">
        <v>337</v>
      </c>
      <c r="C262" s="90">
        <v>485700</v>
      </c>
      <c r="D262" s="126">
        <v>465640</v>
      </c>
      <c r="E262" s="106"/>
      <c r="F262" s="93">
        <v>473930</v>
      </c>
      <c r="G262" s="97"/>
      <c r="H262" s="97"/>
    </row>
    <row r="263" spans="1:8" ht="15" hidden="1">
      <c r="A263" s="184"/>
      <c r="B263" s="99" t="s">
        <v>338</v>
      </c>
      <c r="C263" s="90">
        <v>0</v>
      </c>
      <c r="D263" s="126">
        <v>0</v>
      </c>
      <c r="E263" s="106"/>
      <c r="F263" s="93">
        <v>0</v>
      </c>
      <c r="G263" s="97"/>
      <c r="H263" s="97"/>
    </row>
    <row r="264" spans="1:8" ht="15">
      <c r="A264" s="87"/>
      <c r="B264" s="99" t="s">
        <v>339</v>
      </c>
      <c r="C264" s="90">
        <v>178680</v>
      </c>
      <c r="D264" s="126">
        <v>178730</v>
      </c>
      <c r="E264" s="106"/>
      <c r="F264" s="93">
        <v>177050</v>
      </c>
      <c r="G264" s="97"/>
      <c r="H264" s="97"/>
    </row>
    <row r="265" spans="1:8" ht="15">
      <c r="A265" s="87"/>
      <c r="B265" s="99" t="s">
        <v>340</v>
      </c>
      <c r="C265" s="90">
        <v>77800</v>
      </c>
      <c r="D265" s="126">
        <v>77640</v>
      </c>
      <c r="E265" s="106"/>
      <c r="F265" s="93">
        <v>73590</v>
      </c>
      <c r="G265" s="97"/>
      <c r="H265" s="97"/>
    </row>
    <row r="266" spans="1:8" s="75" customFormat="1" ht="15" hidden="1">
      <c r="A266" s="87"/>
      <c r="B266" s="99" t="s">
        <v>341</v>
      </c>
      <c r="C266" s="90">
        <v>0</v>
      </c>
      <c r="D266" s="126">
        <v>0</v>
      </c>
      <c r="E266" s="106"/>
      <c r="F266" s="93">
        <v>0</v>
      </c>
      <c r="G266" s="97"/>
      <c r="H266" s="97"/>
    </row>
    <row r="267" spans="1:8" s="75" customFormat="1" ht="15">
      <c r="A267" s="87"/>
      <c r="B267" s="99" t="s">
        <v>342</v>
      </c>
      <c r="C267" s="90">
        <v>101600</v>
      </c>
      <c r="D267" s="126">
        <v>102700</v>
      </c>
      <c r="E267" s="106"/>
      <c r="F267" s="93">
        <v>100300</v>
      </c>
      <c r="G267" s="97"/>
      <c r="H267" s="97"/>
    </row>
    <row r="268" spans="1:8" s="75" customFormat="1" ht="15">
      <c r="A268" s="87"/>
      <c r="B268" s="99" t="s">
        <v>343</v>
      </c>
      <c r="C268" s="90">
        <v>2400</v>
      </c>
      <c r="D268" s="126">
        <v>2400</v>
      </c>
      <c r="E268" s="106"/>
      <c r="F268" s="93">
        <v>2400</v>
      </c>
      <c r="G268" s="97"/>
      <c r="H268" s="97"/>
    </row>
    <row r="269" spans="1:8" s="75" customFormat="1" ht="15">
      <c r="A269" s="184"/>
      <c r="B269" s="103" t="s">
        <v>348</v>
      </c>
      <c r="C269" s="113">
        <v>846180</v>
      </c>
      <c r="D269" s="114">
        <v>827110</v>
      </c>
      <c r="E269" s="106"/>
      <c r="F269" s="127">
        <v>827270</v>
      </c>
      <c r="G269" s="97"/>
      <c r="H269" s="97"/>
    </row>
    <row r="270" spans="1:8" s="75" customFormat="1" ht="3" customHeight="1">
      <c r="A270" s="184"/>
      <c r="B270" s="99"/>
      <c r="C270" s="96"/>
      <c r="D270" s="108"/>
      <c r="E270" s="106"/>
      <c r="F270" s="117"/>
      <c r="G270" s="97"/>
      <c r="H270" s="97"/>
    </row>
    <row r="271" spans="1:8" ht="15">
      <c r="A271" s="184"/>
      <c r="B271" s="99" t="s">
        <v>360</v>
      </c>
      <c r="C271" s="90">
        <v>142000</v>
      </c>
      <c r="D271" s="126">
        <v>142000</v>
      </c>
      <c r="E271" s="106"/>
      <c r="F271" s="93">
        <v>142000</v>
      </c>
      <c r="G271" s="97"/>
      <c r="H271" s="97"/>
    </row>
    <row r="272" spans="1:8" ht="15">
      <c r="A272" s="184"/>
      <c r="B272" s="103" t="s">
        <v>346</v>
      </c>
      <c r="C272" s="113">
        <v>142000</v>
      </c>
      <c r="D272" s="114">
        <v>142000</v>
      </c>
      <c r="E272" s="106"/>
      <c r="F272" s="127">
        <v>142000</v>
      </c>
      <c r="G272" s="97"/>
      <c r="H272" s="97"/>
    </row>
    <row r="273" spans="1:8" ht="15">
      <c r="A273" s="184"/>
      <c r="B273" s="99"/>
      <c r="C273" s="96"/>
      <c r="D273" s="100"/>
      <c r="E273" s="60"/>
      <c r="F273" s="117"/>
      <c r="G273" s="97"/>
      <c r="H273" s="97"/>
    </row>
    <row r="274" spans="1:8" ht="15">
      <c r="A274" s="188"/>
      <c r="B274" s="103" t="s">
        <v>347</v>
      </c>
      <c r="C274" s="104">
        <v>704180</v>
      </c>
      <c r="D274" s="118">
        <v>685110</v>
      </c>
      <c r="E274" s="60"/>
      <c r="F274" s="120">
        <v>685270</v>
      </c>
      <c r="G274" s="97"/>
      <c r="H274" s="97"/>
    </row>
    <row r="275" spans="1:8" ht="3.75" customHeight="1" thickBot="1">
      <c r="A275" s="231"/>
      <c r="B275" s="232"/>
      <c r="C275" s="141"/>
      <c r="D275" s="233"/>
      <c r="E275" s="60"/>
      <c r="F275" s="164"/>
      <c r="G275" s="97"/>
      <c r="H275" s="97"/>
    </row>
    <row r="276" spans="1:8" ht="15.75" thickBot="1">
      <c r="A276" s="56"/>
      <c r="B276" s="200"/>
      <c r="C276" s="60"/>
      <c r="D276" s="60"/>
      <c r="E276" s="60"/>
      <c r="F276" s="142"/>
      <c r="G276" s="97"/>
      <c r="H276" s="97"/>
    </row>
    <row r="277" spans="1:8" ht="15">
      <c r="A277" s="143" t="s">
        <v>350</v>
      </c>
      <c r="B277" s="179"/>
      <c r="C277" s="145"/>
      <c r="D277" s="145"/>
      <c r="E277" s="145"/>
      <c r="F277" s="147"/>
      <c r="G277" s="97"/>
      <c r="H277" s="97"/>
    </row>
    <row r="278" spans="1:8" ht="15">
      <c r="A278" s="177">
        <f>A262</f>
        <v>23</v>
      </c>
      <c r="B278" s="149" t="s">
        <v>533</v>
      </c>
      <c r="C278" s="60"/>
      <c r="D278" s="60"/>
      <c r="E278" s="60"/>
      <c r="F278" s="109"/>
      <c r="G278" s="97"/>
      <c r="H278" s="97"/>
    </row>
    <row r="279" spans="1:8" ht="15">
      <c r="A279" s="177"/>
      <c r="B279" s="149" t="s">
        <v>534</v>
      </c>
      <c r="C279" s="60"/>
      <c r="D279" s="60"/>
      <c r="E279" s="60"/>
      <c r="F279" s="109"/>
      <c r="G279" s="97"/>
      <c r="H279" s="97"/>
    </row>
    <row r="280" spans="1:8" s="75" customFormat="1" ht="4.5" customHeight="1" thickBot="1">
      <c r="A280" s="185"/>
      <c r="B280" s="155"/>
      <c r="C280" s="156"/>
      <c r="D280" s="186"/>
      <c r="E280" s="186"/>
      <c r="F280" s="157"/>
      <c r="G280" s="97"/>
      <c r="H280" s="97"/>
    </row>
    <row r="281" spans="1:8" s="75" customFormat="1" ht="15">
      <c r="A281" s="56"/>
      <c r="B281" s="206"/>
      <c r="C281" s="60"/>
      <c r="D281" s="142"/>
      <c r="E281" s="142"/>
      <c r="F281" s="142"/>
      <c r="G281" s="97"/>
      <c r="H281" s="97"/>
    </row>
    <row r="282" spans="1:8" s="75" customFormat="1" ht="18">
      <c r="A282" s="197" t="s">
        <v>273</v>
      </c>
      <c r="B282" s="172"/>
      <c r="C282" s="60"/>
      <c r="D282" s="60"/>
      <c r="E282" s="60"/>
      <c r="F282" s="142"/>
      <c r="G282" s="97"/>
      <c r="H282" s="97"/>
    </row>
    <row r="283" spans="1:8" s="75" customFormat="1" ht="15.75" thickBot="1">
      <c r="A283" s="56"/>
      <c r="B283" s="200"/>
      <c r="C283" s="60"/>
      <c r="D283" s="60"/>
      <c r="E283" s="60"/>
      <c r="F283" s="142"/>
      <c r="G283" s="97"/>
      <c r="H283" s="97"/>
    </row>
    <row r="284" spans="1:8" s="187" customFormat="1" ht="15">
      <c r="A284" s="445" t="s">
        <v>333</v>
      </c>
      <c r="B284" s="446"/>
      <c r="C284" s="70" t="s">
        <v>213</v>
      </c>
      <c r="D284" s="447" t="s">
        <v>214</v>
      </c>
      <c r="E284" s="123"/>
      <c r="F284" s="74" t="s">
        <v>213</v>
      </c>
      <c r="G284" s="97"/>
      <c r="H284" s="97"/>
    </row>
    <row r="285" spans="1:8" ht="15.75" thickBot="1">
      <c r="A285" s="231"/>
      <c r="B285" s="77"/>
      <c r="C285" s="78" t="s">
        <v>424</v>
      </c>
      <c r="D285" s="448" t="s">
        <v>424</v>
      </c>
      <c r="E285" s="123"/>
      <c r="F285" s="81" t="s">
        <v>440</v>
      </c>
      <c r="G285" s="97"/>
      <c r="H285" s="97"/>
    </row>
    <row r="286" spans="1:8" ht="15">
      <c r="A286" s="184"/>
      <c r="B286" s="446"/>
      <c r="C286" s="70" t="s">
        <v>218</v>
      </c>
      <c r="D286" s="447" t="s">
        <v>218</v>
      </c>
      <c r="E286" s="123"/>
      <c r="F286" s="74" t="s">
        <v>218</v>
      </c>
      <c r="G286" s="97"/>
      <c r="H286" s="97"/>
    </row>
    <row r="287" spans="1:8" ht="15">
      <c r="A287" s="184"/>
      <c r="B287" s="132" t="s">
        <v>361</v>
      </c>
      <c r="C287" s="96"/>
      <c r="D287" s="100"/>
      <c r="E287" s="60"/>
      <c r="F287" s="117"/>
      <c r="G287" s="97"/>
      <c r="H287" s="97"/>
    </row>
    <row r="288" spans="1:8" ht="15">
      <c r="A288" s="184"/>
      <c r="B288" s="132" t="s">
        <v>362</v>
      </c>
      <c r="C288" s="96"/>
      <c r="D288" s="100"/>
      <c r="E288" s="60"/>
      <c r="F288" s="117"/>
      <c r="G288" s="97"/>
      <c r="H288" s="97"/>
    </row>
    <row r="289" spans="1:8" ht="15">
      <c r="A289" s="87">
        <f>A262+1</f>
        <v>24</v>
      </c>
      <c r="B289" s="99" t="s">
        <v>337</v>
      </c>
      <c r="C289" s="90">
        <v>119400</v>
      </c>
      <c r="D289" s="126">
        <v>110410</v>
      </c>
      <c r="E289" s="106"/>
      <c r="F289" s="93">
        <v>106750</v>
      </c>
      <c r="G289" s="97"/>
      <c r="H289" s="97"/>
    </row>
    <row r="290" spans="1:8" ht="15">
      <c r="A290" s="87"/>
      <c r="B290" s="99" t="s">
        <v>339</v>
      </c>
      <c r="C290" s="90">
        <v>3800</v>
      </c>
      <c r="D290" s="126">
        <v>3300</v>
      </c>
      <c r="E290" s="106"/>
      <c r="F290" s="93">
        <v>4100</v>
      </c>
      <c r="G290" s="97"/>
      <c r="H290" s="97"/>
    </row>
    <row r="291" spans="1:8" s="75" customFormat="1" ht="15">
      <c r="A291" s="87"/>
      <c r="B291" s="99" t="s">
        <v>340</v>
      </c>
      <c r="C291" s="90">
        <v>60100</v>
      </c>
      <c r="D291" s="126">
        <v>60280</v>
      </c>
      <c r="E291" s="106"/>
      <c r="F291" s="93">
        <v>58540</v>
      </c>
      <c r="G291" s="97"/>
      <c r="H291" s="97"/>
    </row>
    <row r="292" spans="1:8" ht="15">
      <c r="A292" s="87"/>
      <c r="B292" s="99" t="s">
        <v>342</v>
      </c>
      <c r="C292" s="90">
        <v>39600</v>
      </c>
      <c r="D292" s="126">
        <v>39200</v>
      </c>
      <c r="E292" s="106"/>
      <c r="F292" s="93">
        <v>37400</v>
      </c>
      <c r="G292" s="97"/>
      <c r="H292" s="97"/>
    </row>
    <row r="293" spans="1:8" ht="15">
      <c r="A293" s="184"/>
      <c r="B293" s="103" t="s">
        <v>348</v>
      </c>
      <c r="C293" s="113">
        <v>222900</v>
      </c>
      <c r="D293" s="114">
        <v>213190</v>
      </c>
      <c r="E293" s="106"/>
      <c r="F293" s="127">
        <v>206790</v>
      </c>
      <c r="G293" s="97"/>
      <c r="H293" s="97"/>
    </row>
    <row r="294" spans="1:8" s="75" customFormat="1" ht="2.25" customHeight="1">
      <c r="A294" s="184"/>
      <c r="B294" s="99"/>
      <c r="C294" s="96"/>
      <c r="D294" s="108"/>
      <c r="E294" s="106"/>
      <c r="F294" s="117"/>
      <c r="G294" s="97"/>
      <c r="H294" s="97"/>
    </row>
    <row r="295" spans="1:8" ht="15">
      <c r="A295" s="87"/>
      <c r="B295" s="99" t="s">
        <v>345</v>
      </c>
      <c r="C295" s="90">
        <v>145000</v>
      </c>
      <c r="D295" s="126">
        <v>145000</v>
      </c>
      <c r="E295" s="106"/>
      <c r="F295" s="93">
        <v>150500</v>
      </c>
      <c r="G295" s="97"/>
      <c r="H295" s="97"/>
    </row>
    <row r="296" spans="1:8" ht="15">
      <c r="A296" s="184"/>
      <c r="B296" s="103" t="s">
        <v>346</v>
      </c>
      <c r="C296" s="113">
        <v>145000</v>
      </c>
      <c r="D296" s="129">
        <v>145000</v>
      </c>
      <c r="E296" s="60"/>
      <c r="F296" s="127">
        <v>150500</v>
      </c>
      <c r="G296" s="97"/>
      <c r="H296" s="97"/>
    </row>
    <row r="297" spans="1:8" ht="15">
      <c r="A297" s="184"/>
      <c r="B297" s="99"/>
      <c r="C297" s="96"/>
      <c r="D297" s="100"/>
      <c r="E297" s="60"/>
      <c r="F297" s="117"/>
      <c r="G297" s="97"/>
      <c r="H297" s="97"/>
    </row>
    <row r="298" spans="1:8" ht="15">
      <c r="A298" s="188"/>
      <c r="B298" s="103" t="s">
        <v>347</v>
      </c>
      <c r="C298" s="104">
        <v>77900</v>
      </c>
      <c r="D298" s="118">
        <v>68190</v>
      </c>
      <c r="E298" s="60"/>
      <c r="F298" s="120">
        <v>56290</v>
      </c>
      <c r="G298" s="97"/>
      <c r="H298" s="97"/>
    </row>
    <row r="299" spans="1:8" ht="15">
      <c r="A299" s="184"/>
      <c r="B299" s="103"/>
      <c r="C299" s="96"/>
      <c r="D299" s="100"/>
      <c r="E299" s="60"/>
      <c r="F299" s="117"/>
      <c r="G299" s="97"/>
      <c r="H299" s="97"/>
    </row>
    <row r="300" spans="1:8" ht="15">
      <c r="A300" s="184"/>
      <c r="B300" s="132" t="s">
        <v>280</v>
      </c>
      <c r="C300" s="96"/>
      <c r="D300" s="100"/>
      <c r="E300" s="60"/>
      <c r="F300" s="117"/>
      <c r="G300" s="97"/>
      <c r="H300" s="97"/>
    </row>
    <row r="301" spans="1:8" ht="15">
      <c r="A301" s="87"/>
      <c r="B301" s="99" t="s">
        <v>337</v>
      </c>
      <c r="C301" s="90">
        <v>4100</v>
      </c>
      <c r="D301" s="126">
        <v>0</v>
      </c>
      <c r="E301" s="106"/>
      <c r="F301" s="93">
        <v>0</v>
      </c>
      <c r="G301" s="97"/>
      <c r="H301" s="97"/>
    </row>
    <row r="302" spans="1:8" ht="15">
      <c r="A302" s="87">
        <f>A289+1</f>
        <v>25</v>
      </c>
      <c r="B302" s="99" t="s">
        <v>338</v>
      </c>
      <c r="C302" s="90">
        <v>168550</v>
      </c>
      <c r="D302" s="126">
        <v>148610</v>
      </c>
      <c r="E302" s="106"/>
      <c r="F302" s="93">
        <v>154600</v>
      </c>
      <c r="G302" s="97"/>
      <c r="H302" s="97"/>
    </row>
    <row r="303" spans="1:8" ht="15">
      <c r="A303" s="184"/>
      <c r="B303" s="99" t="s">
        <v>339</v>
      </c>
      <c r="C303" s="90">
        <v>300</v>
      </c>
      <c r="D303" s="126">
        <v>300</v>
      </c>
      <c r="E303" s="128"/>
      <c r="F303" s="93">
        <v>300</v>
      </c>
      <c r="G303" s="97"/>
      <c r="H303" s="97"/>
    </row>
    <row r="304" spans="1:8" ht="15">
      <c r="A304" s="87"/>
      <c r="B304" s="99" t="s">
        <v>340</v>
      </c>
      <c r="C304" s="90">
        <v>3060</v>
      </c>
      <c r="D304" s="126">
        <v>3050</v>
      </c>
      <c r="E304" s="106"/>
      <c r="F304" s="93">
        <v>3050</v>
      </c>
      <c r="G304" s="97"/>
      <c r="H304" s="97"/>
    </row>
    <row r="305" spans="1:8" ht="15">
      <c r="A305" s="87">
        <f>A302</f>
        <v>25</v>
      </c>
      <c r="B305" s="99" t="s">
        <v>341</v>
      </c>
      <c r="C305" s="90">
        <v>32900</v>
      </c>
      <c r="D305" s="126">
        <v>52900</v>
      </c>
      <c r="E305" s="106"/>
      <c r="F305" s="93">
        <v>52900</v>
      </c>
      <c r="G305" s="97"/>
      <c r="H305" s="97"/>
    </row>
    <row r="306" spans="1:8" s="75" customFormat="1" ht="15">
      <c r="A306" s="87"/>
      <c r="B306" s="99" t="s">
        <v>342</v>
      </c>
      <c r="C306" s="90">
        <v>15100</v>
      </c>
      <c r="D306" s="126">
        <v>15000</v>
      </c>
      <c r="E306" s="106"/>
      <c r="F306" s="93">
        <v>14700</v>
      </c>
      <c r="G306" s="97"/>
      <c r="H306" s="97"/>
    </row>
    <row r="307" spans="1:8" ht="15">
      <c r="A307" s="87"/>
      <c r="B307" s="99" t="s">
        <v>343</v>
      </c>
      <c r="C307" s="90">
        <v>11300</v>
      </c>
      <c r="D307" s="126">
        <v>11300</v>
      </c>
      <c r="E307" s="106"/>
      <c r="F307" s="93">
        <v>11300</v>
      </c>
      <c r="G307" s="97"/>
      <c r="H307" s="97"/>
    </row>
    <row r="308" spans="1:8" ht="15">
      <c r="A308" s="184"/>
      <c r="B308" s="103" t="s">
        <v>348</v>
      </c>
      <c r="C308" s="113">
        <v>235310</v>
      </c>
      <c r="D308" s="129">
        <v>231160</v>
      </c>
      <c r="E308" s="60"/>
      <c r="F308" s="127">
        <v>236850</v>
      </c>
      <c r="G308" s="97"/>
      <c r="H308" s="97"/>
    </row>
    <row r="309" spans="1:8" s="75" customFormat="1" ht="3" customHeight="1">
      <c r="A309" s="184"/>
      <c r="B309" s="99"/>
      <c r="C309" s="96"/>
      <c r="D309" s="100"/>
      <c r="E309" s="60"/>
      <c r="F309" s="117"/>
      <c r="G309" s="97"/>
      <c r="H309" s="97"/>
    </row>
    <row r="310" spans="1:8" ht="15">
      <c r="A310" s="184"/>
      <c r="B310" s="99" t="s">
        <v>345</v>
      </c>
      <c r="C310" s="90">
        <v>1890</v>
      </c>
      <c r="D310" s="126">
        <v>1890</v>
      </c>
      <c r="E310" s="106"/>
      <c r="F310" s="93">
        <v>1890</v>
      </c>
      <c r="G310" s="97"/>
      <c r="H310" s="97"/>
    </row>
    <row r="311" spans="1:8" ht="15">
      <c r="A311" s="184"/>
      <c r="B311" s="103" t="s">
        <v>346</v>
      </c>
      <c r="C311" s="113">
        <v>1890</v>
      </c>
      <c r="D311" s="114">
        <v>1890</v>
      </c>
      <c r="E311" s="106"/>
      <c r="F311" s="127">
        <v>1890</v>
      </c>
      <c r="G311" s="97"/>
      <c r="H311" s="97"/>
    </row>
    <row r="312" spans="1:8" ht="15">
      <c r="A312" s="184"/>
      <c r="B312" s="99"/>
      <c r="C312" s="96"/>
      <c r="D312" s="100"/>
      <c r="E312" s="60"/>
      <c r="F312" s="117"/>
      <c r="G312" s="97"/>
      <c r="H312" s="97"/>
    </row>
    <row r="313" spans="1:8" ht="15">
      <c r="A313" s="188"/>
      <c r="B313" s="103" t="s">
        <v>347</v>
      </c>
      <c r="C313" s="104">
        <v>233420</v>
      </c>
      <c r="D313" s="118">
        <v>229270</v>
      </c>
      <c r="E313" s="60"/>
      <c r="F313" s="120">
        <v>234960</v>
      </c>
      <c r="G313" s="97"/>
      <c r="H313" s="97"/>
    </row>
    <row r="314" spans="1:8" ht="15">
      <c r="A314" s="184"/>
      <c r="B314" s="103"/>
      <c r="C314" s="96"/>
      <c r="D314" s="100"/>
      <c r="E314" s="60"/>
      <c r="F314" s="117"/>
      <c r="G314" s="97"/>
      <c r="H314" s="97"/>
    </row>
    <row r="315" spans="1:8" ht="15">
      <c r="A315" s="184"/>
      <c r="B315" s="132" t="s">
        <v>281</v>
      </c>
      <c r="C315" s="96"/>
      <c r="D315" s="100"/>
      <c r="E315" s="60"/>
      <c r="F315" s="117"/>
      <c r="G315" s="97"/>
      <c r="H315" s="97"/>
    </row>
    <row r="316" spans="1:8" ht="15">
      <c r="A316" s="87">
        <f>A302+1</f>
        <v>26</v>
      </c>
      <c r="B316" s="99" t="s">
        <v>337</v>
      </c>
      <c r="C316" s="90">
        <v>173400</v>
      </c>
      <c r="D316" s="126">
        <v>169920</v>
      </c>
      <c r="E316" s="106"/>
      <c r="F316" s="93">
        <v>185280</v>
      </c>
      <c r="G316" s="97"/>
      <c r="H316" s="97"/>
    </row>
    <row r="317" spans="1:8" ht="15" hidden="1">
      <c r="A317" s="184"/>
      <c r="B317" s="99" t="s">
        <v>338</v>
      </c>
      <c r="C317" s="90">
        <v>0</v>
      </c>
      <c r="D317" s="126">
        <v>0</v>
      </c>
      <c r="E317" s="128"/>
      <c r="F317" s="93">
        <v>0</v>
      </c>
      <c r="G317" s="97"/>
      <c r="H317" s="97"/>
    </row>
    <row r="318" spans="1:8" ht="15">
      <c r="A318" s="87"/>
      <c r="B318" s="99" t="s">
        <v>339</v>
      </c>
      <c r="C318" s="90">
        <v>15800</v>
      </c>
      <c r="D318" s="126">
        <v>15800</v>
      </c>
      <c r="E318" s="106"/>
      <c r="F318" s="93">
        <v>20600</v>
      </c>
      <c r="G318" s="97"/>
      <c r="H318" s="97"/>
    </row>
    <row r="319" spans="1:8" s="75" customFormat="1" ht="15">
      <c r="A319" s="87"/>
      <c r="B319" s="99" t="s">
        <v>340</v>
      </c>
      <c r="C319" s="90">
        <v>24250</v>
      </c>
      <c r="D319" s="126">
        <v>24050</v>
      </c>
      <c r="E319" s="106"/>
      <c r="F319" s="93">
        <v>23550</v>
      </c>
      <c r="G319" s="97"/>
      <c r="H319" s="97"/>
    </row>
    <row r="320" spans="1:8" ht="15">
      <c r="A320" s="87"/>
      <c r="B320" s="99" t="s">
        <v>342</v>
      </c>
      <c r="C320" s="90">
        <v>62200</v>
      </c>
      <c r="D320" s="126">
        <v>61300</v>
      </c>
      <c r="E320" s="106"/>
      <c r="F320" s="93">
        <v>59300</v>
      </c>
      <c r="G320" s="97"/>
      <c r="H320" s="97"/>
    </row>
    <row r="321" spans="1:8" ht="15">
      <c r="A321" s="184"/>
      <c r="B321" s="103" t="s">
        <v>348</v>
      </c>
      <c r="C321" s="113">
        <v>275650</v>
      </c>
      <c r="D321" s="114">
        <v>271070</v>
      </c>
      <c r="E321" s="106"/>
      <c r="F321" s="127">
        <v>288730</v>
      </c>
      <c r="G321" s="97"/>
      <c r="H321" s="97"/>
    </row>
    <row r="322" spans="1:8" s="75" customFormat="1" ht="3" customHeight="1">
      <c r="A322" s="184"/>
      <c r="B322" s="99"/>
      <c r="C322" s="96"/>
      <c r="D322" s="108"/>
      <c r="E322" s="106"/>
      <c r="F322" s="117"/>
      <c r="G322" s="97"/>
      <c r="H322" s="97"/>
    </row>
    <row r="323" spans="1:8" ht="15">
      <c r="A323" s="87"/>
      <c r="B323" s="99" t="s">
        <v>345</v>
      </c>
      <c r="C323" s="90">
        <v>15000</v>
      </c>
      <c r="D323" s="126">
        <v>15000</v>
      </c>
      <c r="E323" s="106"/>
      <c r="F323" s="93">
        <v>15000</v>
      </c>
      <c r="G323" s="97"/>
      <c r="H323" s="97"/>
    </row>
    <row r="324" spans="1:8" ht="15">
      <c r="A324" s="184"/>
      <c r="B324" s="103" t="s">
        <v>346</v>
      </c>
      <c r="C324" s="113">
        <v>15000</v>
      </c>
      <c r="D324" s="114">
        <v>15000</v>
      </c>
      <c r="E324" s="106"/>
      <c r="F324" s="127">
        <v>15000</v>
      </c>
      <c r="G324" s="97"/>
      <c r="H324" s="97"/>
    </row>
    <row r="325" spans="1:8" ht="15">
      <c r="A325" s="184"/>
      <c r="B325" s="99"/>
      <c r="C325" s="96"/>
      <c r="D325" s="100"/>
      <c r="E325" s="60"/>
      <c r="F325" s="117"/>
      <c r="G325" s="97"/>
      <c r="H325" s="97"/>
    </row>
    <row r="326" spans="1:8" ht="15">
      <c r="A326" s="188"/>
      <c r="B326" s="103" t="s">
        <v>347</v>
      </c>
      <c r="C326" s="104">
        <v>260650</v>
      </c>
      <c r="D326" s="118">
        <v>256070</v>
      </c>
      <c r="E326" s="60"/>
      <c r="F326" s="120">
        <v>273730</v>
      </c>
      <c r="G326" s="97"/>
      <c r="H326" s="97"/>
    </row>
    <row r="327" spans="1:8" ht="4.5" customHeight="1" thickBot="1">
      <c r="A327" s="231"/>
      <c r="B327" s="232"/>
      <c r="C327" s="141"/>
      <c r="D327" s="233"/>
      <c r="E327" s="60"/>
      <c r="F327" s="164"/>
      <c r="G327" s="97"/>
      <c r="H327" s="97"/>
    </row>
    <row r="328" spans="1:8" ht="15.75" thickBot="1">
      <c r="A328" s="56"/>
      <c r="B328" s="206"/>
      <c r="C328" s="60"/>
      <c r="D328" s="60"/>
      <c r="E328" s="60"/>
      <c r="F328" s="142"/>
      <c r="G328" s="97"/>
      <c r="H328" s="97"/>
    </row>
    <row r="329" spans="1:8" ht="15">
      <c r="A329" s="196" t="s">
        <v>350</v>
      </c>
      <c r="B329" s="179"/>
      <c r="C329" s="145"/>
      <c r="D329" s="145"/>
      <c r="E329" s="145"/>
      <c r="F329" s="147"/>
      <c r="G329" s="97"/>
      <c r="H329" s="97"/>
    </row>
    <row r="330" spans="1:8" ht="15">
      <c r="A330" s="177">
        <f>A289</f>
        <v>24</v>
      </c>
      <c r="B330" s="149" t="s">
        <v>535</v>
      </c>
      <c r="C330" s="60"/>
      <c r="D330" s="60"/>
      <c r="E330" s="60"/>
      <c r="F330" s="109"/>
      <c r="G330" s="97"/>
      <c r="H330" s="97"/>
    </row>
    <row r="331" spans="1:8" ht="15">
      <c r="A331" s="177"/>
      <c r="B331" s="149" t="s">
        <v>536</v>
      </c>
      <c r="C331" s="60"/>
      <c r="D331" s="60"/>
      <c r="E331" s="60"/>
      <c r="F331" s="109"/>
      <c r="G331" s="97"/>
      <c r="H331" s="97"/>
    </row>
    <row r="332" spans="1:8" ht="15">
      <c r="A332" s="177">
        <f>A302</f>
        <v>25</v>
      </c>
      <c r="B332" s="439" t="s">
        <v>499</v>
      </c>
      <c r="C332" s="60"/>
      <c r="D332" s="60"/>
      <c r="E332" s="60"/>
      <c r="F332" s="109"/>
      <c r="G332" s="97"/>
      <c r="H332" s="97"/>
    </row>
    <row r="333" spans="1:8" ht="15">
      <c r="A333" s="177"/>
      <c r="B333" s="439" t="s">
        <v>500</v>
      </c>
      <c r="C333" s="60"/>
      <c r="D333" s="60"/>
      <c r="E333" s="60"/>
      <c r="F333" s="109"/>
      <c r="G333" s="97"/>
      <c r="H333" s="97"/>
    </row>
    <row r="334" spans="1:8" ht="15">
      <c r="A334" s="177"/>
      <c r="B334" s="439" t="s">
        <v>501</v>
      </c>
      <c r="C334" s="60"/>
      <c r="D334" s="60"/>
      <c r="E334" s="60"/>
      <c r="F334" s="109"/>
      <c r="G334" s="97"/>
      <c r="H334" s="97"/>
    </row>
    <row r="335" spans="1:8" ht="15">
      <c r="A335" s="177">
        <f>A316</f>
        <v>26</v>
      </c>
      <c r="B335" s="439" t="s">
        <v>537</v>
      </c>
      <c r="C335" s="60"/>
      <c r="D335" s="60"/>
      <c r="E335" s="60"/>
      <c r="F335" s="109"/>
      <c r="G335" s="97"/>
      <c r="H335" s="97"/>
    </row>
    <row r="336" spans="1:8" ht="15">
      <c r="A336" s="177"/>
      <c r="B336" s="439" t="s">
        <v>538</v>
      </c>
      <c r="C336" s="60"/>
      <c r="D336" s="60"/>
      <c r="E336" s="60"/>
      <c r="F336" s="109"/>
      <c r="G336" s="97"/>
      <c r="H336" s="97"/>
    </row>
    <row r="337" spans="1:8" ht="4.5" customHeight="1" thickBot="1">
      <c r="A337" s="181"/>
      <c r="B337" s="155"/>
      <c r="C337" s="156"/>
      <c r="D337" s="156"/>
      <c r="E337" s="156"/>
      <c r="F337" s="157"/>
      <c r="G337" s="97"/>
      <c r="H337" s="97"/>
    </row>
    <row r="338" spans="1:8" ht="15">
      <c r="A338" s="194"/>
      <c r="B338" s="149"/>
      <c r="C338" s="60"/>
      <c r="D338" s="60"/>
      <c r="E338" s="60"/>
      <c r="F338" s="142"/>
      <c r="G338" s="97"/>
      <c r="H338" s="97"/>
    </row>
    <row r="339" spans="1:8" ht="18">
      <c r="A339" s="197" t="s">
        <v>273</v>
      </c>
      <c r="B339" s="172"/>
      <c r="C339" s="60"/>
      <c r="D339" s="60"/>
      <c r="E339" s="60"/>
      <c r="F339" s="142"/>
      <c r="G339" s="97"/>
      <c r="H339" s="97"/>
    </row>
    <row r="340" spans="1:8" ht="15.75" thickBot="1">
      <c r="A340" s="194"/>
      <c r="B340" s="195"/>
      <c r="C340" s="60"/>
      <c r="D340" s="60"/>
      <c r="E340" s="60"/>
      <c r="F340" s="142"/>
      <c r="G340" s="97"/>
      <c r="H340" s="97"/>
    </row>
    <row r="341" spans="1:8" ht="15">
      <c r="A341" s="445" t="s">
        <v>333</v>
      </c>
      <c r="B341" s="446"/>
      <c r="C341" s="70" t="s">
        <v>213</v>
      </c>
      <c r="D341" s="447" t="s">
        <v>214</v>
      </c>
      <c r="E341" s="123"/>
      <c r="F341" s="74" t="s">
        <v>213</v>
      </c>
      <c r="G341" s="97"/>
      <c r="H341" s="97"/>
    </row>
    <row r="342" spans="1:8" ht="15.75" thickBot="1">
      <c r="A342" s="231"/>
      <c r="B342" s="77"/>
      <c r="C342" s="78" t="s">
        <v>424</v>
      </c>
      <c r="D342" s="448" t="s">
        <v>424</v>
      </c>
      <c r="E342" s="123"/>
      <c r="F342" s="81" t="s">
        <v>440</v>
      </c>
      <c r="G342" s="97"/>
      <c r="H342" s="97"/>
    </row>
    <row r="343" spans="1:8" ht="15">
      <c r="A343" s="184"/>
      <c r="B343" s="446"/>
      <c r="C343" s="70" t="s">
        <v>218</v>
      </c>
      <c r="D343" s="447" t="s">
        <v>218</v>
      </c>
      <c r="E343" s="123"/>
      <c r="F343" s="74" t="s">
        <v>218</v>
      </c>
      <c r="G343" s="97"/>
      <c r="H343" s="97"/>
    </row>
    <row r="344" spans="1:8" ht="15">
      <c r="A344" s="184"/>
      <c r="B344" s="198" t="s">
        <v>282</v>
      </c>
      <c r="C344" s="84"/>
      <c r="D344" s="122"/>
      <c r="E344" s="123"/>
      <c r="F344" s="87"/>
      <c r="G344" s="97"/>
      <c r="H344" s="97"/>
    </row>
    <row r="345" spans="1:8" ht="15">
      <c r="A345" s="87">
        <f>A316+1</f>
        <v>27</v>
      </c>
      <c r="B345" s="99" t="s">
        <v>337</v>
      </c>
      <c r="C345" s="90">
        <v>116300</v>
      </c>
      <c r="D345" s="126">
        <v>113710</v>
      </c>
      <c r="E345" s="106"/>
      <c r="F345" s="93">
        <v>132740</v>
      </c>
      <c r="G345" s="97"/>
      <c r="H345" s="97"/>
    </row>
    <row r="346" spans="1:8" ht="15">
      <c r="A346" s="184"/>
      <c r="B346" s="99" t="s">
        <v>339</v>
      </c>
      <c r="C346" s="90">
        <v>7000</v>
      </c>
      <c r="D346" s="126">
        <v>7000</v>
      </c>
      <c r="E346" s="106"/>
      <c r="F346" s="93">
        <v>7100</v>
      </c>
      <c r="G346" s="97"/>
      <c r="H346" s="97"/>
    </row>
    <row r="347" spans="1:8" s="75" customFormat="1" ht="15">
      <c r="A347" s="87"/>
      <c r="B347" s="99" t="s">
        <v>340</v>
      </c>
      <c r="C347" s="90">
        <v>16000</v>
      </c>
      <c r="D347" s="126">
        <v>16190</v>
      </c>
      <c r="E347" s="106"/>
      <c r="F347" s="93">
        <v>16190</v>
      </c>
      <c r="G347" s="97"/>
      <c r="H347" s="97"/>
    </row>
    <row r="348" spans="1:8" ht="15">
      <c r="A348" s="87"/>
      <c r="B348" s="99" t="s">
        <v>342</v>
      </c>
      <c r="C348" s="90">
        <v>35000</v>
      </c>
      <c r="D348" s="126">
        <v>34500</v>
      </c>
      <c r="E348" s="106"/>
      <c r="F348" s="93">
        <v>33300</v>
      </c>
      <c r="G348" s="97"/>
      <c r="H348" s="97"/>
    </row>
    <row r="349" spans="1:8" ht="15">
      <c r="A349" s="184"/>
      <c r="B349" s="103" t="s">
        <v>348</v>
      </c>
      <c r="C349" s="113">
        <v>174300</v>
      </c>
      <c r="D349" s="114">
        <v>171400</v>
      </c>
      <c r="E349" s="106"/>
      <c r="F349" s="127">
        <v>189330</v>
      </c>
      <c r="G349" s="97"/>
      <c r="H349" s="97"/>
    </row>
    <row r="350" spans="1:8" s="75" customFormat="1" ht="3" customHeight="1">
      <c r="A350" s="184"/>
      <c r="B350" s="99"/>
      <c r="C350" s="96"/>
      <c r="D350" s="108"/>
      <c r="E350" s="106"/>
      <c r="F350" s="117"/>
      <c r="G350" s="97"/>
      <c r="H350" s="97"/>
    </row>
    <row r="351" spans="1:8" s="62" customFormat="1" ht="15">
      <c r="A351" s="87"/>
      <c r="B351" s="99" t="s">
        <v>345</v>
      </c>
      <c r="C351" s="90">
        <v>27000</v>
      </c>
      <c r="D351" s="126">
        <v>28690</v>
      </c>
      <c r="E351" s="106"/>
      <c r="F351" s="93">
        <v>27000</v>
      </c>
      <c r="G351" s="97"/>
      <c r="H351" s="199"/>
    </row>
    <row r="352" spans="1:8" s="187" customFormat="1" ht="15">
      <c r="A352" s="184"/>
      <c r="B352" s="103" t="s">
        <v>346</v>
      </c>
      <c r="C352" s="113">
        <v>27000</v>
      </c>
      <c r="D352" s="114">
        <v>28690</v>
      </c>
      <c r="E352" s="106"/>
      <c r="F352" s="127">
        <v>27000</v>
      </c>
      <c r="G352" s="97"/>
      <c r="H352" s="97"/>
    </row>
    <row r="353" spans="1:8" ht="15">
      <c r="A353" s="184"/>
      <c r="B353" s="99"/>
      <c r="C353" s="96"/>
      <c r="D353" s="100"/>
      <c r="E353" s="60"/>
      <c r="F353" s="117"/>
      <c r="G353" s="97"/>
      <c r="H353" s="97"/>
    </row>
    <row r="354" spans="1:8" ht="15">
      <c r="A354" s="188"/>
      <c r="B354" s="103" t="s">
        <v>347</v>
      </c>
      <c r="C354" s="113">
        <v>147300</v>
      </c>
      <c r="D354" s="129">
        <v>142710</v>
      </c>
      <c r="E354" s="60"/>
      <c r="F354" s="127">
        <v>162330</v>
      </c>
      <c r="G354" s="97"/>
      <c r="H354" s="97"/>
    </row>
    <row r="355" spans="1:8" ht="15">
      <c r="A355" s="184"/>
      <c r="B355" s="132"/>
      <c r="C355" s="96"/>
      <c r="D355" s="100"/>
      <c r="E355" s="60"/>
      <c r="F355" s="117"/>
      <c r="G355" s="97"/>
      <c r="H355" s="97"/>
    </row>
    <row r="356" spans="1:8" ht="15">
      <c r="A356" s="184"/>
      <c r="B356" s="132" t="s">
        <v>283</v>
      </c>
      <c r="C356" s="90"/>
      <c r="D356" s="100"/>
      <c r="E356" s="60"/>
      <c r="F356" s="93"/>
      <c r="G356" s="97"/>
      <c r="H356" s="97"/>
    </row>
    <row r="357" spans="1:8" ht="15">
      <c r="A357" s="87"/>
      <c r="B357" s="99" t="s">
        <v>337</v>
      </c>
      <c r="C357" s="90">
        <v>89400</v>
      </c>
      <c r="D357" s="126">
        <v>84810</v>
      </c>
      <c r="E357" s="128"/>
      <c r="F357" s="93">
        <v>87240</v>
      </c>
      <c r="G357" s="97"/>
      <c r="H357" s="97"/>
    </row>
    <row r="358" spans="1:8" ht="15">
      <c r="A358" s="184"/>
      <c r="B358" s="99" t="s">
        <v>339</v>
      </c>
      <c r="C358" s="90">
        <v>4400</v>
      </c>
      <c r="D358" s="126">
        <v>4400</v>
      </c>
      <c r="E358" s="106"/>
      <c r="F358" s="93">
        <v>4500</v>
      </c>
      <c r="G358" s="97"/>
      <c r="H358" s="97"/>
    </row>
    <row r="359" spans="1:8" s="75" customFormat="1" ht="15">
      <c r="A359" s="87"/>
      <c r="B359" s="99" t="s">
        <v>340</v>
      </c>
      <c r="C359" s="90">
        <v>10600</v>
      </c>
      <c r="D359" s="126">
        <v>8720</v>
      </c>
      <c r="E359" s="106"/>
      <c r="F359" s="93">
        <v>9320</v>
      </c>
      <c r="G359" s="97"/>
      <c r="H359" s="97"/>
    </row>
    <row r="360" spans="1:8" ht="15">
      <c r="A360" s="184"/>
      <c r="B360" s="99" t="s">
        <v>342</v>
      </c>
      <c r="C360" s="90">
        <v>28900</v>
      </c>
      <c r="D360" s="126">
        <v>28500</v>
      </c>
      <c r="E360" s="106"/>
      <c r="F360" s="93">
        <v>27500</v>
      </c>
      <c r="G360" s="97"/>
      <c r="H360" s="97"/>
    </row>
    <row r="361" spans="1:8" ht="15">
      <c r="A361" s="184"/>
      <c r="B361" s="103" t="s">
        <v>348</v>
      </c>
      <c r="C361" s="113">
        <v>133300</v>
      </c>
      <c r="D361" s="114">
        <v>126430</v>
      </c>
      <c r="E361" s="106"/>
      <c r="F361" s="127">
        <v>128560</v>
      </c>
      <c r="G361" s="97"/>
      <c r="H361" s="97"/>
    </row>
    <row r="362" spans="1:8" s="75" customFormat="1" ht="3" customHeight="1">
      <c r="A362" s="184"/>
      <c r="B362" s="99"/>
      <c r="C362" s="96"/>
      <c r="D362" s="108"/>
      <c r="E362" s="106"/>
      <c r="F362" s="117"/>
      <c r="G362" s="97"/>
      <c r="H362" s="97"/>
    </row>
    <row r="363" spans="1:8" ht="15">
      <c r="A363" s="87"/>
      <c r="B363" s="99" t="s">
        <v>345</v>
      </c>
      <c r="C363" s="90">
        <v>7000</v>
      </c>
      <c r="D363" s="126">
        <v>9630</v>
      </c>
      <c r="E363" s="106"/>
      <c r="F363" s="93">
        <v>7000</v>
      </c>
      <c r="G363" s="97"/>
      <c r="H363" s="97"/>
    </row>
    <row r="364" spans="1:8" ht="15">
      <c r="A364" s="184"/>
      <c r="B364" s="103" t="s">
        <v>346</v>
      </c>
      <c r="C364" s="113">
        <v>7000</v>
      </c>
      <c r="D364" s="114">
        <v>9630</v>
      </c>
      <c r="E364" s="106"/>
      <c r="F364" s="127">
        <v>7000</v>
      </c>
      <c r="G364" s="97"/>
      <c r="H364" s="97"/>
    </row>
    <row r="365" spans="1:8" ht="15">
      <c r="A365" s="184"/>
      <c r="B365" s="99"/>
      <c r="C365" s="96"/>
      <c r="D365" s="100"/>
      <c r="E365" s="60"/>
      <c r="F365" s="117"/>
      <c r="G365" s="97"/>
      <c r="H365" s="97"/>
    </row>
    <row r="366" spans="1:8" ht="15">
      <c r="A366" s="188"/>
      <c r="B366" s="103" t="s">
        <v>347</v>
      </c>
      <c r="C366" s="104">
        <v>126300</v>
      </c>
      <c r="D366" s="118">
        <v>116800</v>
      </c>
      <c r="E366" s="60"/>
      <c r="F366" s="120">
        <v>121560</v>
      </c>
      <c r="G366" s="97"/>
      <c r="H366" s="97"/>
    </row>
    <row r="367" spans="1:8" ht="15">
      <c r="A367" s="184"/>
      <c r="B367" s="103"/>
      <c r="C367" s="96"/>
      <c r="D367" s="100"/>
      <c r="E367" s="60"/>
      <c r="F367" s="117"/>
      <c r="G367" s="97"/>
      <c r="H367" s="97"/>
    </row>
    <row r="368" spans="1:8" ht="15">
      <c r="A368" s="184"/>
      <c r="B368" s="132" t="s">
        <v>284</v>
      </c>
      <c r="C368" s="96"/>
      <c r="D368" s="100"/>
      <c r="E368" s="60"/>
      <c r="F368" s="117"/>
      <c r="G368" s="97"/>
      <c r="H368" s="97"/>
    </row>
    <row r="369" spans="1:8" ht="15">
      <c r="A369" s="87">
        <f>A345</f>
        <v>27</v>
      </c>
      <c r="B369" s="99" t="s">
        <v>337</v>
      </c>
      <c r="C369" s="90">
        <v>229060</v>
      </c>
      <c r="D369" s="126">
        <v>227110</v>
      </c>
      <c r="E369" s="106"/>
      <c r="F369" s="93">
        <v>213020</v>
      </c>
      <c r="G369" s="97"/>
      <c r="H369" s="97"/>
    </row>
    <row r="370" spans="1:8" ht="15">
      <c r="A370" s="184"/>
      <c r="B370" s="99" t="s">
        <v>338</v>
      </c>
      <c r="C370" s="90">
        <v>730</v>
      </c>
      <c r="D370" s="126">
        <v>730</v>
      </c>
      <c r="E370" s="106"/>
      <c r="F370" s="93">
        <v>770</v>
      </c>
      <c r="G370" s="97"/>
      <c r="H370" s="97"/>
    </row>
    <row r="371" spans="1:8" ht="15">
      <c r="A371" s="184"/>
      <c r="B371" s="99" t="s">
        <v>339</v>
      </c>
      <c r="C371" s="90">
        <v>10000</v>
      </c>
      <c r="D371" s="126">
        <v>10000</v>
      </c>
      <c r="E371" s="106"/>
      <c r="F371" s="93">
        <v>9600</v>
      </c>
      <c r="G371" s="97"/>
      <c r="H371" s="97"/>
    </row>
    <row r="372" spans="1:8" ht="15">
      <c r="A372" s="87">
        <f>A369+1</f>
        <v>28</v>
      </c>
      <c r="B372" s="99" t="s">
        <v>340</v>
      </c>
      <c r="C372" s="90">
        <v>64900</v>
      </c>
      <c r="D372" s="126">
        <v>54170</v>
      </c>
      <c r="E372" s="106"/>
      <c r="F372" s="93">
        <v>58370</v>
      </c>
      <c r="G372" s="97"/>
      <c r="H372" s="97"/>
    </row>
    <row r="373" spans="1:8" s="75" customFormat="1" ht="15">
      <c r="A373" s="184"/>
      <c r="B373" s="99" t="s">
        <v>342</v>
      </c>
      <c r="C373" s="90">
        <v>44300</v>
      </c>
      <c r="D373" s="126">
        <v>43600</v>
      </c>
      <c r="E373" s="106"/>
      <c r="F373" s="93">
        <v>41800</v>
      </c>
      <c r="G373" s="97"/>
      <c r="H373" s="97"/>
    </row>
    <row r="374" spans="1:8" ht="15" hidden="1">
      <c r="A374" s="184"/>
      <c r="B374" s="99" t="s">
        <v>343</v>
      </c>
      <c r="C374" s="90">
        <v>0</v>
      </c>
      <c r="D374" s="126">
        <v>0</v>
      </c>
      <c r="E374" s="106"/>
      <c r="F374" s="93">
        <v>0</v>
      </c>
      <c r="G374" s="97"/>
      <c r="H374" s="97"/>
    </row>
    <row r="375" spans="1:8" ht="15">
      <c r="A375" s="184"/>
      <c r="B375" s="103" t="s">
        <v>348</v>
      </c>
      <c r="C375" s="113">
        <v>348990</v>
      </c>
      <c r="D375" s="114">
        <v>335610</v>
      </c>
      <c r="E375" s="106"/>
      <c r="F375" s="127">
        <v>323560</v>
      </c>
      <c r="G375" s="97"/>
      <c r="H375" s="97"/>
    </row>
    <row r="376" spans="1:8" s="75" customFormat="1" ht="3" customHeight="1">
      <c r="A376" s="184"/>
      <c r="B376" s="99"/>
      <c r="C376" s="96"/>
      <c r="D376" s="108"/>
      <c r="E376" s="106"/>
      <c r="F376" s="117"/>
      <c r="G376" s="97"/>
      <c r="H376" s="97"/>
    </row>
    <row r="377" spans="1:8" ht="15.75" customHeight="1">
      <c r="A377" s="87"/>
      <c r="B377" s="99" t="s">
        <v>345</v>
      </c>
      <c r="C377" s="90">
        <v>16000</v>
      </c>
      <c r="D377" s="126">
        <v>16000</v>
      </c>
      <c r="E377" s="106"/>
      <c r="F377" s="93">
        <v>16000</v>
      </c>
      <c r="G377" s="97"/>
      <c r="H377" s="97"/>
    </row>
    <row r="378" spans="1:8" ht="15">
      <c r="A378" s="184"/>
      <c r="B378" s="103" t="s">
        <v>346</v>
      </c>
      <c r="C378" s="113">
        <v>16000</v>
      </c>
      <c r="D378" s="129">
        <v>16000</v>
      </c>
      <c r="E378" s="60"/>
      <c r="F378" s="127">
        <v>16000</v>
      </c>
      <c r="G378" s="97"/>
      <c r="H378" s="97"/>
    </row>
    <row r="379" spans="1:8" ht="15" customHeight="1">
      <c r="A379" s="184"/>
      <c r="B379" s="99"/>
      <c r="C379" s="96"/>
      <c r="D379" s="100"/>
      <c r="E379" s="60"/>
      <c r="F379" s="117"/>
      <c r="G379" s="97"/>
      <c r="H379" s="97"/>
    </row>
    <row r="380" spans="1:8" ht="15">
      <c r="A380" s="188"/>
      <c r="B380" s="103" t="s">
        <v>347</v>
      </c>
      <c r="C380" s="104">
        <v>332990</v>
      </c>
      <c r="D380" s="118">
        <v>319610</v>
      </c>
      <c r="E380" s="60"/>
      <c r="F380" s="120">
        <v>307560</v>
      </c>
      <c r="G380" s="97"/>
      <c r="H380" s="97"/>
    </row>
    <row r="381" spans="1:8" ht="4.5" customHeight="1" thickBot="1">
      <c r="A381" s="231"/>
      <c r="B381" s="232"/>
      <c r="C381" s="141"/>
      <c r="D381" s="233"/>
      <c r="E381" s="60"/>
      <c r="F381" s="164"/>
      <c r="G381" s="97"/>
      <c r="H381" s="97"/>
    </row>
    <row r="382" spans="1:8" ht="15.75" thickBot="1">
      <c r="A382" s="56"/>
      <c r="B382" s="206"/>
      <c r="C382" s="60"/>
      <c r="D382" s="60"/>
      <c r="E382" s="60"/>
      <c r="F382" s="142"/>
      <c r="G382" s="97"/>
      <c r="H382" s="97"/>
    </row>
    <row r="383" spans="1:8" ht="15">
      <c r="A383" s="143" t="s">
        <v>350</v>
      </c>
      <c r="B383" s="179"/>
      <c r="C383" s="145"/>
      <c r="D383" s="145"/>
      <c r="E383" s="145"/>
      <c r="F383" s="147"/>
      <c r="G383" s="97"/>
      <c r="H383" s="97"/>
    </row>
    <row r="384" spans="1:8" ht="15">
      <c r="A384" s="177">
        <f>A345</f>
        <v>27</v>
      </c>
      <c r="B384" s="149" t="s">
        <v>539</v>
      </c>
      <c r="C384" s="60"/>
      <c r="D384" s="60"/>
      <c r="E384" s="60"/>
      <c r="F384" s="109"/>
      <c r="G384" s="97"/>
      <c r="H384" s="97"/>
    </row>
    <row r="385" spans="1:8" ht="15">
      <c r="A385" s="177"/>
      <c r="B385" s="149" t="s">
        <v>540</v>
      </c>
      <c r="C385" s="60"/>
      <c r="D385" s="60"/>
      <c r="E385" s="60"/>
      <c r="F385" s="109"/>
      <c r="G385" s="97"/>
      <c r="H385" s="97"/>
    </row>
    <row r="386" spans="1:8" ht="15">
      <c r="A386" s="177">
        <f>A372</f>
        <v>28</v>
      </c>
      <c r="B386" s="149" t="s">
        <v>541</v>
      </c>
      <c r="C386" s="60"/>
      <c r="D386" s="60"/>
      <c r="E386" s="60"/>
      <c r="F386" s="109"/>
      <c r="G386" s="97"/>
      <c r="H386" s="97"/>
    </row>
    <row r="387" spans="1:8" ht="15">
      <c r="A387" s="177"/>
      <c r="B387" s="149" t="s">
        <v>542</v>
      </c>
      <c r="C387" s="60"/>
      <c r="D387" s="60"/>
      <c r="E387" s="60"/>
      <c r="F387" s="109"/>
      <c r="G387" s="97"/>
      <c r="H387" s="97"/>
    </row>
    <row r="388" spans="1:8" ht="4.5" customHeight="1" thickBot="1">
      <c r="A388" s="185"/>
      <c r="B388" s="155"/>
      <c r="C388" s="156"/>
      <c r="D388" s="156"/>
      <c r="E388" s="156"/>
      <c r="F388" s="157"/>
      <c r="G388" s="97"/>
      <c r="H388" s="97"/>
    </row>
    <row r="389" spans="1:8" s="75" customFormat="1" ht="15">
      <c r="A389" s="194"/>
      <c r="B389" s="149"/>
      <c r="C389" s="60"/>
      <c r="D389" s="60"/>
      <c r="E389" s="60"/>
      <c r="F389" s="142"/>
      <c r="G389" s="97"/>
      <c r="H389" s="97"/>
    </row>
    <row r="390" spans="1:8" s="75" customFormat="1" ht="18">
      <c r="A390" s="197" t="s">
        <v>273</v>
      </c>
      <c r="B390" s="57"/>
      <c r="C390" s="60"/>
      <c r="D390" s="60"/>
      <c r="E390" s="60"/>
      <c r="F390" s="142"/>
      <c r="G390" s="97"/>
      <c r="H390" s="97"/>
    </row>
    <row r="391" spans="1:8" s="75" customFormat="1" ht="15.75" thickBot="1">
      <c r="A391" s="56"/>
      <c r="B391" s="200"/>
      <c r="C391" s="60"/>
      <c r="D391" s="60"/>
      <c r="E391" s="60"/>
      <c r="F391" s="142"/>
      <c r="G391" s="97"/>
      <c r="H391" s="97"/>
    </row>
    <row r="392" spans="1:8" ht="15">
      <c r="A392" s="445" t="s">
        <v>333</v>
      </c>
      <c r="B392" s="446"/>
      <c r="C392" s="70" t="s">
        <v>213</v>
      </c>
      <c r="D392" s="447" t="s">
        <v>214</v>
      </c>
      <c r="E392" s="123"/>
      <c r="F392" s="74" t="s">
        <v>213</v>
      </c>
      <c r="G392" s="97"/>
      <c r="H392" s="97"/>
    </row>
    <row r="393" spans="1:8" s="75" customFormat="1" ht="15.75" thickBot="1">
      <c r="A393" s="231"/>
      <c r="B393" s="77"/>
      <c r="C393" s="78" t="s">
        <v>424</v>
      </c>
      <c r="D393" s="448" t="s">
        <v>424</v>
      </c>
      <c r="E393" s="123"/>
      <c r="F393" s="81" t="s">
        <v>440</v>
      </c>
      <c r="G393" s="97"/>
      <c r="H393" s="97"/>
    </row>
    <row r="394" spans="1:8" ht="15">
      <c r="A394" s="184"/>
      <c r="B394" s="121"/>
      <c r="C394" s="70" t="s">
        <v>218</v>
      </c>
      <c r="D394" s="447" t="s">
        <v>218</v>
      </c>
      <c r="E394" s="123"/>
      <c r="F394" s="74" t="s">
        <v>218</v>
      </c>
      <c r="G394" s="97"/>
      <c r="H394" s="97"/>
    </row>
    <row r="395" spans="1:8" ht="15">
      <c r="A395" s="458"/>
      <c r="B395" s="132" t="s">
        <v>364</v>
      </c>
      <c r="C395" s="96"/>
      <c r="D395" s="100"/>
      <c r="E395" s="60"/>
      <c r="F395" s="117"/>
      <c r="G395" s="97"/>
      <c r="H395" s="97"/>
    </row>
    <row r="396" spans="1:8" ht="15">
      <c r="A396" s="459"/>
      <c r="B396" s="159"/>
      <c r="C396" s="96"/>
      <c r="D396" s="100"/>
      <c r="E396" s="60"/>
      <c r="F396" s="117"/>
      <c r="G396" s="97"/>
      <c r="H396" s="97"/>
    </row>
    <row r="397" spans="1:8" ht="15">
      <c r="A397" s="184"/>
      <c r="B397" s="132" t="s">
        <v>365</v>
      </c>
      <c r="C397" s="96"/>
      <c r="D397" s="100"/>
      <c r="E397" s="60"/>
      <c r="F397" s="117"/>
      <c r="G397" s="97"/>
      <c r="H397" s="97"/>
    </row>
    <row r="398" spans="1:8" ht="15">
      <c r="A398" s="184"/>
      <c r="B398" s="99" t="s">
        <v>337</v>
      </c>
      <c r="C398" s="90">
        <v>46000</v>
      </c>
      <c r="D398" s="126">
        <v>44420</v>
      </c>
      <c r="E398" s="128"/>
      <c r="F398" s="93">
        <v>46020</v>
      </c>
      <c r="G398" s="97"/>
      <c r="H398" s="97"/>
    </row>
    <row r="399" spans="1:8" ht="15" hidden="1">
      <c r="A399" s="184"/>
      <c r="B399" s="99" t="s">
        <v>338</v>
      </c>
      <c r="C399" s="90">
        <v>0</v>
      </c>
      <c r="D399" s="126">
        <v>0</v>
      </c>
      <c r="E399" s="128"/>
      <c r="F399" s="93">
        <v>0</v>
      </c>
      <c r="G399" s="97"/>
      <c r="H399" s="97"/>
    </row>
    <row r="400" spans="1:8" ht="15">
      <c r="A400" s="184"/>
      <c r="B400" s="99" t="s">
        <v>339</v>
      </c>
      <c r="C400" s="90">
        <v>950</v>
      </c>
      <c r="D400" s="126">
        <v>950</v>
      </c>
      <c r="E400" s="128"/>
      <c r="F400" s="93">
        <v>1100</v>
      </c>
      <c r="G400" s="97"/>
      <c r="H400" s="97"/>
    </row>
    <row r="401" spans="1:8" ht="15">
      <c r="A401" s="87">
        <f>A372+1</f>
        <v>29</v>
      </c>
      <c r="B401" s="99" t="s">
        <v>340</v>
      </c>
      <c r="C401" s="90">
        <v>130200</v>
      </c>
      <c r="D401" s="126">
        <v>144150</v>
      </c>
      <c r="E401" s="128"/>
      <c r="F401" s="93">
        <v>128750</v>
      </c>
      <c r="G401" s="97"/>
      <c r="H401" s="97"/>
    </row>
    <row r="402" spans="1:8" s="75" customFormat="1" ht="15">
      <c r="A402" s="87"/>
      <c r="B402" s="99" t="s">
        <v>342</v>
      </c>
      <c r="C402" s="90">
        <v>23600</v>
      </c>
      <c r="D402" s="126">
        <v>23200</v>
      </c>
      <c r="E402" s="128"/>
      <c r="F402" s="93">
        <v>23100</v>
      </c>
      <c r="G402" s="97"/>
      <c r="H402" s="97"/>
    </row>
    <row r="403" spans="1:8" ht="15" hidden="1">
      <c r="A403" s="184"/>
      <c r="B403" s="99" t="s">
        <v>343</v>
      </c>
      <c r="C403" s="90">
        <v>0</v>
      </c>
      <c r="D403" s="126">
        <v>0</v>
      </c>
      <c r="E403" s="128"/>
      <c r="F403" s="93">
        <v>0</v>
      </c>
      <c r="G403" s="97"/>
      <c r="H403" s="97"/>
    </row>
    <row r="404" spans="1:8" ht="15">
      <c r="A404" s="184"/>
      <c r="B404" s="103" t="s">
        <v>348</v>
      </c>
      <c r="C404" s="113">
        <v>200750</v>
      </c>
      <c r="D404" s="114">
        <v>212720</v>
      </c>
      <c r="E404" s="106"/>
      <c r="F404" s="127">
        <v>198970</v>
      </c>
      <c r="G404" s="97"/>
      <c r="H404" s="97"/>
    </row>
    <row r="405" spans="1:8" s="75" customFormat="1" ht="2.25" customHeight="1">
      <c r="A405" s="184"/>
      <c r="B405" s="159"/>
      <c r="C405" s="96"/>
      <c r="D405" s="108"/>
      <c r="E405" s="106"/>
      <c r="F405" s="117"/>
      <c r="G405" s="97"/>
      <c r="H405" s="97"/>
    </row>
    <row r="406" spans="1:8" ht="15">
      <c r="A406" s="87">
        <f>A401</f>
        <v>29</v>
      </c>
      <c r="B406" s="99" t="s">
        <v>366</v>
      </c>
      <c r="C406" s="90">
        <v>33950</v>
      </c>
      <c r="D406" s="126">
        <v>53900</v>
      </c>
      <c r="E406" s="128"/>
      <c r="F406" s="93">
        <v>33950</v>
      </c>
      <c r="G406" s="97"/>
      <c r="H406" s="97"/>
    </row>
    <row r="407" spans="1:8" ht="15">
      <c r="A407" s="87">
        <f>A406+1</f>
        <v>30</v>
      </c>
      <c r="B407" s="99" t="s">
        <v>430</v>
      </c>
      <c r="C407" s="110">
        <v>24550</v>
      </c>
      <c r="D407" s="176">
        <v>44500</v>
      </c>
      <c r="E407" s="131"/>
      <c r="F407" s="112">
        <v>15300</v>
      </c>
      <c r="G407" s="97"/>
      <c r="H407" s="97"/>
    </row>
    <row r="408" spans="1:8" ht="15">
      <c r="A408" s="184"/>
      <c r="B408" s="103" t="s">
        <v>346</v>
      </c>
      <c r="C408" s="113">
        <v>58500</v>
      </c>
      <c r="D408" s="158">
        <v>98400</v>
      </c>
      <c r="E408" s="131"/>
      <c r="F408" s="127">
        <v>49250</v>
      </c>
      <c r="G408" s="97"/>
      <c r="H408" s="97"/>
    </row>
    <row r="409" spans="1:8" ht="15">
      <c r="A409" s="184"/>
      <c r="B409" s="159"/>
      <c r="C409" s="96"/>
      <c r="D409" s="100"/>
      <c r="E409" s="60"/>
      <c r="F409" s="117"/>
      <c r="G409" s="97"/>
      <c r="H409" s="97"/>
    </row>
    <row r="410" spans="1:8" ht="15">
      <c r="A410" s="188"/>
      <c r="B410" s="103" t="s">
        <v>347</v>
      </c>
      <c r="C410" s="104">
        <v>142250</v>
      </c>
      <c r="D410" s="118">
        <v>114320</v>
      </c>
      <c r="E410" s="60"/>
      <c r="F410" s="120">
        <v>149720</v>
      </c>
      <c r="G410" s="97"/>
      <c r="H410" s="97"/>
    </row>
    <row r="411" spans="1:8" ht="15">
      <c r="A411" s="184"/>
      <c r="B411" s="99"/>
      <c r="C411" s="96"/>
      <c r="D411" s="102"/>
      <c r="E411" s="142"/>
      <c r="F411" s="117"/>
      <c r="G411" s="97"/>
      <c r="H411" s="97"/>
    </row>
    <row r="412" spans="1:8" ht="15">
      <c r="A412" s="184"/>
      <c r="B412" s="132" t="s">
        <v>367</v>
      </c>
      <c r="C412" s="90"/>
      <c r="D412" s="100"/>
      <c r="E412" s="60"/>
      <c r="F412" s="93"/>
      <c r="G412" s="97"/>
      <c r="H412" s="97"/>
    </row>
    <row r="413" spans="1:8" ht="15">
      <c r="A413" s="87"/>
      <c r="B413" s="99" t="s">
        <v>338</v>
      </c>
      <c r="C413" s="90">
        <v>13480</v>
      </c>
      <c r="D413" s="126">
        <v>10690</v>
      </c>
      <c r="E413" s="106"/>
      <c r="F413" s="93">
        <v>9420</v>
      </c>
      <c r="G413" s="97"/>
      <c r="H413" s="97"/>
    </row>
    <row r="414" spans="1:8" ht="15">
      <c r="A414" s="87"/>
      <c r="B414" s="99" t="s">
        <v>340</v>
      </c>
      <c r="C414" s="90">
        <v>183350</v>
      </c>
      <c r="D414" s="126">
        <v>183350</v>
      </c>
      <c r="E414" s="106"/>
      <c r="F414" s="93">
        <v>189450</v>
      </c>
      <c r="G414" s="97"/>
      <c r="H414" s="97"/>
    </row>
    <row r="415" spans="1:8" ht="15">
      <c r="A415" s="87"/>
      <c r="B415" s="99" t="s">
        <v>341</v>
      </c>
      <c r="C415" s="90">
        <v>0</v>
      </c>
      <c r="D415" s="126">
        <v>2800</v>
      </c>
      <c r="E415" s="106"/>
      <c r="F415" s="93">
        <v>2700</v>
      </c>
      <c r="G415" s="97"/>
      <c r="H415" s="97"/>
    </row>
    <row r="416" spans="1:8" ht="15">
      <c r="A416" s="87"/>
      <c r="B416" s="99" t="s">
        <v>342</v>
      </c>
      <c r="C416" s="90">
        <v>3000</v>
      </c>
      <c r="D416" s="126">
        <v>3000</v>
      </c>
      <c r="E416" s="106"/>
      <c r="F416" s="93">
        <v>3000</v>
      </c>
      <c r="G416" s="97"/>
      <c r="H416" s="97"/>
    </row>
    <row r="417" spans="1:8" ht="15">
      <c r="A417" s="87">
        <f>A407+1</f>
        <v>31</v>
      </c>
      <c r="B417" s="99" t="s">
        <v>343</v>
      </c>
      <c r="C417" s="90">
        <v>8600</v>
      </c>
      <c r="D417" s="126">
        <v>17900</v>
      </c>
      <c r="E417" s="106"/>
      <c r="F417" s="93">
        <v>14600</v>
      </c>
      <c r="G417" s="97"/>
      <c r="H417" s="97"/>
    </row>
    <row r="418" spans="1:8" ht="15" hidden="1">
      <c r="A418" s="184"/>
      <c r="B418" s="103" t="s">
        <v>348</v>
      </c>
      <c r="C418" s="113">
        <v>208430</v>
      </c>
      <c r="D418" s="129">
        <v>217740</v>
      </c>
      <c r="E418" s="60"/>
      <c r="F418" s="127">
        <v>219170</v>
      </c>
      <c r="G418" s="97"/>
      <c r="H418" s="97"/>
    </row>
    <row r="419" spans="1:8" ht="3" customHeight="1" hidden="1">
      <c r="A419" s="184"/>
      <c r="B419" s="103"/>
      <c r="C419" s="96"/>
      <c r="D419" s="100"/>
      <c r="E419" s="60"/>
      <c r="F419" s="117"/>
      <c r="G419" s="97"/>
      <c r="H419" s="97"/>
    </row>
    <row r="420" spans="1:8" ht="15" hidden="1">
      <c r="A420" s="184"/>
      <c r="B420" s="99" t="s">
        <v>366</v>
      </c>
      <c r="C420" s="110">
        <v>0</v>
      </c>
      <c r="D420" s="176">
        <v>0</v>
      </c>
      <c r="E420" s="106"/>
      <c r="F420" s="112">
        <v>0</v>
      </c>
      <c r="G420" s="97"/>
      <c r="H420" s="97"/>
    </row>
    <row r="421" spans="1:8" ht="15" hidden="1">
      <c r="A421" s="184"/>
      <c r="B421" s="103" t="s">
        <v>346</v>
      </c>
      <c r="C421" s="96">
        <v>0</v>
      </c>
      <c r="D421" s="100">
        <v>0</v>
      </c>
      <c r="E421" s="60"/>
      <c r="F421" s="117">
        <v>0</v>
      </c>
      <c r="G421" s="97"/>
      <c r="H421" s="97"/>
    </row>
    <row r="422" spans="1:8" ht="15" hidden="1">
      <c r="A422" s="184"/>
      <c r="B422" s="159"/>
      <c r="C422" s="173"/>
      <c r="D422" s="201"/>
      <c r="E422" s="60"/>
      <c r="F422" s="202"/>
      <c r="G422" s="97"/>
      <c r="H422" s="97"/>
    </row>
    <row r="423" spans="1:8" ht="15">
      <c r="A423" s="184"/>
      <c r="B423" s="103" t="s">
        <v>347</v>
      </c>
      <c r="C423" s="104">
        <v>208430</v>
      </c>
      <c r="D423" s="118">
        <v>217740</v>
      </c>
      <c r="E423" s="60"/>
      <c r="F423" s="120">
        <v>219170</v>
      </c>
      <c r="G423" s="97"/>
      <c r="H423" s="97"/>
    </row>
    <row r="424" spans="1:8" ht="3" customHeight="1" thickBot="1">
      <c r="A424" s="231"/>
      <c r="B424" s="232"/>
      <c r="C424" s="141"/>
      <c r="D424" s="233"/>
      <c r="E424" s="60"/>
      <c r="F424" s="164"/>
      <c r="G424" s="97"/>
      <c r="H424" s="97"/>
    </row>
    <row r="425" spans="1:8" ht="15.75" thickBot="1">
      <c r="A425" s="56"/>
      <c r="B425" s="179"/>
      <c r="C425" s="145"/>
      <c r="D425" s="145"/>
      <c r="E425" s="60"/>
      <c r="F425" s="203"/>
      <c r="G425" s="97"/>
      <c r="H425" s="97"/>
    </row>
    <row r="426" spans="1:8" ht="15">
      <c r="A426" s="143" t="s">
        <v>350</v>
      </c>
      <c r="B426" s="179"/>
      <c r="C426" s="145"/>
      <c r="D426" s="145"/>
      <c r="E426" s="145"/>
      <c r="F426" s="147"/>
      <c r="G426" s="97"/>
      <c r="H426" s="97"/>
    </row>
    <row r="427" spans="1:8" ht="15">
      <c r="A427" s="177">
        <f>A401</f>
        <v>29</v>
      </c>
      <c r="B427" s="624" t="s">
        <v>543</v>
      </c>
      <c r="C427" s="624"/>
      <c r="D427" s="624"/>
      <c r="E427" s="624"/>
      <c r="F427" s="616"/>
      <c r="G427" s="97"/>
      <c r="H427" s="97"/>
    </row>
    <row r="428" spans="1:8" ht="15">
      <c r="A428" s="177">
        <f>A407</f>
        <v>30</v>
      </c>
      <c r="B428" s="151" t="s">
        <v>515</v>
      </c>
      <c r="C428" s="453"/>
      <c r="D428" s="453"/>
      <c r="E428" s="453"/>
      <c r="F428" s="454"/>
      <c r="G428" s="97"/>
      <c r="H428" s="97"/>
    </row>
    <row r="429" spans="1:8" ht="15">
      <c r="A429" s="177"/>
      <c r="B429" s="151" t="s">
        <v>375</v>
      </c>
      <c r="C429" s="453"/>
      <c r="D429" s="453"/>
      <c r="E429" s="453"/>
      <c r="F429" s="454"/>
      <c r="G429" s="97"/>
      <c r="H429" s="97"/>
    </row>
    <row r="430" spans="1:8" ht="15">
      <c r="A430" s="177">
        <f>A417</f>
        <v>31</v>
      </c>
      <c r="B430" s="149" t="s">
        <v>428</v>
      </c>
      <c r="C430" s="60"/>
      <c r="D430" s="150"/>
      <c r="E430" s="150"/>
      <c r="F430" s="109"/>
      <c r="G430" s="97"/>
      <c r="H430" s="97"/>
    </row>
    <row r="431" spans="1:8" ht="15">
      <c r="A431" s="177"/>
      <c r="B431" s="149" t="s">
        <v>429</v>
      </c>
      <c r="C431" s="60"/>
      <c r="D431" s="150"/>
      <c r="E431" s="150"/>
      <c r="F431" s="109"/>
      <c r="G431" s="97"/>
      <c r="H431" s="97"/>
    </row>
    <row r="432" spans="1:8" s="75" customFormat="1" ht="4.5" customHeight="1" thickBot="1">
      <c r="A432" s="185"/>
      <c r="B432" s="155"/>
      <c r="C432" s="156"/>
      <c r="D432" s="156"/>
      <c r="E432" s="156"/>
      <c r="F432" s="157"/>
      <c r="G432" s="97"/>
      <c r="H432" s="97"/>
    </row>
    <row r="433" spans="1:8" s="75" customFormat="1" ht="15.75" thickBot="1">
      <c r="A433" s="56"/>
      <c r="B433" s="206"/>
      <c r="C433" s="60"/>
      <c r="D433" s="60"/>
      <c r="E433" s="60"/>
      <c r="F433" s="142"/>
      <c r="G433" s="97"/>
      <c r="H433" s="97"/>
    </row>
    <row r="434" spans="1:8" ht="15">
      <c r="A434" s="445" t="s">
        <v>333</v>
      </c>
      <c r="B434" s="446"/>
      <c r="C434" s="70" t="s">
        <v>213</v>
      </c>
      <c r="D434" s="447" t="s">
        <v>214</v>
      </c>
      <c r="E434" s="123"/>
      <c r="F434" s="74" t="s">
        <v>213</v>
      </c>
      <c r="G434" s="97"/>
      <c r="H434" s="97"/>
    </row>
    <row r="435" spans="1:8" ht="15.75" thickBot="1">
      <c r="A435" s="231"/>
      <c r="B435" s="77"/>
      <c r="C435" s="78" t="s">
        <v>424</v>
      </c>
      <c r="D435" s="448" t="s">
        <v>424</v>
      </c>
      <c r="E435" s="123"/>
      <c r="F435" s="81" t="s">
        <v>440</v>
      </c>
      <c r="G435" s="97"/>
      <c r="H435" s="97"/>
    </row>
    <row r="436" spans="1:8" ht="15">
      <c r="A436" s="184"/>
      <c r="B436" s="446"/>
      <c r="C436" s="70" t="s">
        <v>218</v>
      </c>
      <c r="D436" s="447" t="s">
        <v>218</v>
      </c>
      <c r="E436" s="123"/>
      <c r="F436" s="74" t="s">
        <v>218</v>
      </c>
      <c r="G436" s="97"/>
      <c r="H436" s="97"/>
    </row>
    <row r="437" spans="1:8" ht="15">
      <c r="A437" s="184"/>
      <c r="B437" s="132" t="s">
        <v>368</v>
      </c>
      <c r="C437" s="96"/>
      <c r="D437" s="100"/>
      <c r="E437" s="60"/>
      <c r="F437" s="117"/>
      <c r="G437" s="97"/>
      <c r="H437" s="97"/>
    </row>
    <row r="438" spans="1:8" ht="15">
      <c r="A438" s="87"/>
      <c r="B438" s="99" t="s">
        <v>340</v>
      </c>
      <c r="C438" s="90">
        <v>2500</v>
      </c>
      <c r="D438" s="126">
        <v>2500</v>
      </c>
      <c r="E438" s="106"/>
      <c r="F438" s="93">
        <v>500</v>
      </c>
      <c r="G438" s="97"/>
      <c r="H438" s="97"/>
    </row>
    <row r="439" spans="1:8" ht="15">
      <c r="A439" s="184"/>
      <c r="B439" s="99" t="s">
        <v>342</v>
      </c>
      <c r="C439" s="90">
        <v>600</v>
      </c>
      <c r="D439" s="126">
        <v>600</v>
      </c>
      <c r="E439" s="106"/>
      <c r="F439" s="93">
        <v>600</v>
      </c>
      <c r="G439" s="97"/>
      <c r="H439" s="97"/>
    </row>
    <row r="440" spans="1:8" ht="15">
      <c r="A440" s="188"/>
      <c r="B440" s="101" t="s">
        <v>363</v>
      </c>
      <c r="C440" s="104">
        <v>3100</v>
      </c>
      <c r="D440" s="118">
        <v>3100</v>
      </c>
      <c r="E440" s="60"/>
      <c r="F440" s="120">
        <v>1100</v>
      </c>
      <c r="G440" s="97"/>
      <c r="H440" s="97"/>
    </row>
    <row r="441" spans="1:8" ht="4.5" customHeight="1" thickBot="1">
      <c r="A441" s="231"/>
      <c r="B441" s="232"/>
      <c r="C441" s="141"/>
      <c r="D441" s="233"/>
      <c r="E441" s="60"/>
      <c r="F441" s="164"/>
      <c r="G441" s="97"/>
      <c r="H441" s="97"/>
    </row>
    <row r="442" spans="1:8" ht="15">
      <c r="A442" s="194"/>
      <c r="B442" s="206"/>
      <c r="C442" s="60"/>
      <c r="D442" s="60"/>
      <c r="E442" s="60"/>
      <c r="F442" s="142"/>
      <c r="G442" s="97"/>
      <c r="H442" s="97"/>
    </row>
    <row r="443" spans="1:8" s="75" customFormat="1" ht="18">
      <c r="A443" s="197" t="s">
        <v>273</v>
      </c>
      <c r="B443" s="62"/>
      <c r="C443" s="60"/>
      <c r="D443" s="60"/>
      <c r="E443" s="60"/>
      <c r="F443" s="142"/>
      <c r="G443" s="97"/>
      <c r="H443" s="97"/>
    </row>
    <row r="444" spans="1:8" s="75" customFormat="1" ht="15.75" thickBot="1">
      <c r="A444" s="56"/>
      <c r="B444" s="200"/>
      <c r="C444" s="60"/>
      <c r="D444" s="60"/>
      <c r="E444" s="60"/>
      <c r="F444" s="142"/>
      <c r="G444" s="97"/>
      <c r="H444" s="97"/>
    </row>
    <row r="445" spans="1:8" ht="15">
      <c r="A445" s="445" t="s">
        <v>333</v>
      </c>
      <c r="B445" s="446"/>
      <c r="C445" s="70" t="s">
        <v>213</v>
      </c>
      <c r="D445" s="447" t="s">
        <v>214</v>
      </c>
      <c r="E445" s="123"/>
      <c r="F445" s="74" t="s">
        <v>213</v>
      </c>
      <c r="G445" s="97"/>
      <c r="H445" s="97"/>
    </row>
    <row r="446" spans="1:8" ht="15.75" thickBot="1">
      <c r="A446" s="231"/>
      <c r="B446" s="77"/>
      <c r="C446" s="78" t="s">
        <v>424</v>
      </c>
      <c r="D446" s="448" t="s">
        <v>424</v>
      </c>
      <c r="E446" s="123"/>
      <c r="F446" s="81" t="s">
        <v>440</v>
      </c>
      <c r="G446" s="97"/>
      <c r="H446" s="97"/>
    </row>
    <row r="447" spans="1:8" ht="15">
      <c r="A447" s="184"/>
      <c r="B447" s="121"/>
      <c r="C447" s="70" t="s">
        <v>218</v>
      </c>
      <c r="D447" s="447" t="s">
        <v>218</v>
      </c>
      <c r="E447" s="123"/>
      <c r="F447" s="74" t="s">
        <v>218</v>
      </c>
      <c r="G447" s="97"/>
      <c r="H447" s="97"/>
    </row>
    <row r="448" spans="1:8" ht="15">
      <c r="A448" s="184"/>
      <c r="B448" s="132" t="s">
        <v>369</v>
      </c>
      <c r="C448" s="96"/>
      <c r="D448" s="100"/>
      <c r="E448" s="60"/>
      <c r="F448" s="117"/>
      <c r="G448" s="97"/>
      <c r="H448" s="97"/>
    </row>
    <row r="449" spans="1:8" ht="15">
      <c r="A449" s="184"/>
      <c r="B449" s="99"/>
      <c r="C449" s="96"/>
      <c r="D449" s="100"/>
      <c r="E449" s="60"/>
      <c r="F449" s="117"/>
      <c r="G449" s="97"/>
      <c r="H449" s="97"/>
    </row>
    <row r="450" spans="1:8" ht="15">
      <c r="A450" s="184"/>
      <c r="B450" s="132" t="s">
        <v>289</v>
      </c>
      <c r="C450" s="96"/>
      <c r="D450" s="100"/>
      <c r="E450" s="60"/>
      <c r="F450" s="117"/>
      <c r="G450" s="97"/>
      <c r="H450" s="97"/>
    </row>
    <row r="451" spans="1:8" ht="15">
      <c r="A451" s="184"/>
      <c r="B451" s="99" t="s">
        <v>337</v>
      </c>
      <c r="C451" s="90">
        <v>11500</v>
      </c>
      <c r="D451" s="126">
        <v>11350</v>
      </c>
      <c r="E451" s="106"/>
      <c r="F451" s="93">
        <v>12110</v>
      </c>
      <c r="G451" s="97"/>
      <c r="H451" s="97"/>
    </row>
    <row r="452" spans="1:8" ht="15">
      <c r="A452" s="87">
        <f>A417+1</f>
        <v>32</v>
      </c>
      <c r="B452" s="99" t="s">
        <v>338</v>
      </c>
      <c r="C452" s="90">
        <v>21290</v>
      </c>
      <c r="D452" s="126">
        <v>16930</v>
      </c>
      <c r="E452" s="128"/>
      <c r="F452" s="93">
        <v>12500</v>
      </c>
      <c r="G452" s="97"/>
      <c r="H452" s="97"/>
    </row>
    <row r="453" spans="1:8" ht="15" hidden="1">
      <c r="A453" s="87"/>
      <c r="B453" s="99" t="s">
        <v>339</v>
      </c>
      <c r="C453" s="90">
        <v>0</v>
      </c>
      <c r="D453" s="126">
        <v>0</v>
      </c>
      <c r="E453" s="128"/>
      <c r="F453" s="93">
        <v>0</v>
      </c>
      <c r="G453" s="97"/>
      <c r="H453" s="97"/>
    </row>
    <row r="454" spans="1:8" ht="15">
      <c r="A454" s="184"/>
      <c r="B454" s="99" t="s">
        <v>340</v>
      </c>
      <c r="C454" s="90">
        <v>1000</v>
      </c>
      <c r="D454" s="126">
        <v>990</v>
      </c>
      <c r="E454" s="106"/>
      <c r="F454" s="93">
        <v>990</v>
      </c>
      <c r="G454" s="97"/>
      <c r="H454" s="97"/>
    </row>
    <row r="455" spans="1:8" ht="15">
      <c r="A455" s="87">
        <f>A452</f>
        <v>32</v>
      </c>
      <c r="B455" s="99" t="s">
        <v>341</v>
      </c>
      <c r="C455" s="90">
        <v>75150</v>
      </c>
      <c r="D455" s="126">
        <v>79460</v>
      </c>
      <c r="E455" s="106"/>
      <c r="F455" s="93">
        <v>80660</v>
      </c>
      <c r="G455" s="97"/>
      <c r="H455" s="97"/>
    </row>
    <row r="456" spans="1:8" ht="15">
      <c r="A456" s="184"/>
      <c r="B456" s="99" t="s">
        <v>342</v>
      </c>
      <c r="C456" s="90">
        <v>16700</v>
      </c>
      <c r="D456" s="126">
        <v>16700</v>
      </c>
      <c r="E456" s="106"/>
      <c r="F456" s="93">
        <v>16300</v>
      </c>
      <c r="G456" s="97"/>
      <c r="H456" s="97"/>
    </row>
    <row r="457" spans="1:8" ht="15">
      <c r="A457" s="87"/>
      <c r="B457" s="99" t="s">
        <v>343</v>
      </c>
      <c r="C457" s="90">
        <v>8200</v>
      </c>
      <c r="D457" s="126">
        <v>6800</v>
      </c>
      <c r="E457" s="106"/>
      <c r="F457" s="93">
        <v>6800</v>
      </c>
      <c r="G457" s="97"/>
      <c r="H457" s="97"/>
    </row>
    <row r="458" spans="1:8" ht="15">
      <c r="A458" s="184"/>
      <c r="B458" s="103" t="s">
        <v>348</v>
      </c>
      <c r="C458" s="113">
        <v>133840</v>
      </c>
      <c r="D458" s="114">
        <v>132230</v>
      </c>
      <c r="E458" s="106"/>
      <c r="F458" s="127">
        <v>129360</v>
      </c>
      <c r="G458" s="97"/>
      <c r="H458" s="97"/>
    </row>
    <row r="459" spans="1:8" ht="2.25" customHeight="1">
      <c r="A459" s="184"/>
      <c r="B459" s="99"/>
      <c r="C459" s="96"/>
      <c r="D459" s="108"/>
      <c r="E459" s="106"/>
      <c r="F459" s="117"/>
      <c r="G459" s="97"/>
      <c r="H459" s="97"/>
    </row>
    <row r="460" spans="1:8" ht="15">
      <c r="A460" s="87"/>
      <c r="B460" s="99" t="s">
        <v>345</v>
      </c>
      <c r="C460" s="90">
        <v>98000</v>
      </c>
      <c r="D460" s="126">
        <v>98000</v>
      </c>
      <c r="E460" s="106"/>
      <c r="F460" s="93">
        <v>98000</v>
      </c>
      <c r="G460" s="97"/>
      <c r="H460" s="97"/>
    </row>
    <row r="461" spans="1:8" ht="15">
      <c r="A461" s="184"/>
      <c r="B461" s="103" t="s">
        <v>346</v>
      </c>
      <c r="C461" s="113">
        <v>98000</v>
      </c>
      <c r="D461" s="158">
        <v>98000</v>
      </c>
      <c r="E461" s="131"/>
      <c r="F461" s="127">
        <v>98000</v>
      </c>
      <c r="G461" s="97"/>
      <c r="H461" s="97"/>
    </row>
    <row r="462" spans="1:8" ht="15">
      <c r="A462" s="184"/>
      <c r="B462" s="99"/>
      <c r="C462" s="96"/>
      <c r="D462" s="100"/>
      <c r="E462" s="60"/>
      <c r="F462" s="117"/>
      <c r="G462" s="97"/>
      <c r="H462" s="97"/>
    </row>
    <row r="463" spans="1:8" ht="15">
      <c r="A463" s="188"/>
      <c r="B463" s="103" t="s">
        <v>347</v>
      </c>
      <c r="C463" s="104">
        <v>35840</v>
      </c>
      <c r="D463" s="118">
        <v>34230</v>
      </c>
      <c r="E463" s="60"/>
      <c r="F463" s="120">
        <v>31360</v>
      </c>
      <c r="G463" s="97"/>
      <c r="H463" s="97"/>
    </row>
    <row r="464" spans="1:8" ht="15">
      <c r="A464" s="184"/>
      <c r="B464" s="99"/>
      <c r="C464" s="96"/>
      <c r="D464" s="100"/>
      <c r="E464" s="60"/>
      <c r="F464" s="117"/>
      <c r="G464" s="97"/>
      <c r="H464" s="97"/>
    </row>
    <row r="465" spans="1:8" ht="15">
      <c r="A465" s="184"/>
      <c r="B465" s="132" t="s">
        <v>290</v>
      </c>
      <c r="C465" s="96"/>
      <c r="D465" s="100"/>
      <c r="E465" s="60"/>
      <c r="F465" s="117"/>
      <c r="G465" s="97"/>
      <c r="H465" s="97"/>
    </row>
    <row r="466" spans="1:8" ht="15">
      <c r="A466" s="87">
        <f>A452+1</f>
        <v>33</v>
      </c>
      <c r="B466" s="99" t="s">
        <v>337</v>
      </c>
      <c r="C466" s="90">
        <v>182300</v>
      </c>
      <c r="D466" s="126">
        <v>179320</v>
      </c>
      <c r="E466" s="106"/>
      <c r="F466" s="93">
        <v>175310</v>
      </c>
      <c r="G466" s="97"/>
      <c r="H466" s="97"/>
    </row>
    <row r="467" spans="1:8" s="62" customFormat="1" ht="15">
      <c r="A467" s="87" t="s">
        <v>544</v>
      </c>
      <c r="B467" s="99" t="s">
        <v>338</v>
      </c>
      <c r="C467" s="90">
        <v>100490</v>
      </c>
      <c r="D467" s="126">
        <v>145880</v>
      </c>
      <c r="E467" s="106"/>
      <c r="F467" s="93">
        <v>114130</v>
      </c>
      <c r="G467" s="199"/>
      <c r="H467" s="199"/>
    </row>
    <row r="468" spans="1:8" ht="15">
      <c r="A468" s="184"/>
      <c r="B468" s="99" t="s">
        <v>339</v>
      </c>
      <c r="C468" s="90">
        <v>3800</v>
      </c>
      <c r="D468" s="126">
        <v>3800</v>
      </c>
      <c r="E468" s="106"/>
      <c r="F468" s="93">
        <v>4100</v>
      </c>
      <c r="G468" s="97"/>
      <c r="H468" s="97"/>
    </row>
    <row r="469" spans="1:8" ht="15">
      <c r="A469" s="87">
        <f>A466+2</f>
        <v>35</v>
      </c>
      <c r="B469" s="99" t="s">
        <v>340</v>
      </c>
      <c r="C469" s="90">
        <v>193850</v>
      </c>
      <c r="D469" s="126">
        <v>193490</v>
      </c>
      <c r="E469" s="106"/>
      <c r="F469" s="93">
        <v>201690</v>
      </c>
      <c r="G469" s="97"/>
      <c r="H469" s="97"/>
    </row>
    <row r="470" spans="1:8" ht="15">
      <c r="A470" s="87">
        <f>A455</f>
        <v>32</v>
      </c>
      <c r="B470" s="99" t="s">
        <v>341</v>
      </c>
      <c r="C470" s="90">
        <v>45090</v>
      </c>
      <c r="D470" s="126">
        <v>60890</v>
      </c>
      <c r="E470" s="106"/>
      <c r="F470" s="93">
        <v>61610</v>
      </c>
      <c r="G470" s="97"/>
      <c r="H470" s="97"/>
    </row>
    <row r="471" spans="1:8" ht="15">
      <c r="A471" s="87"/>
      <c r="B471" s="99" t="s">
        <v>342</v>
      </c>
      <c r="C471" s="90">
        <v>66900</v>
      </c>
      <c r="D471" s="126">
        <v>65000</v>
      </c>
      <c r="E471" s="106"/>
      <c r="F471" s="93">
        <v>62700</v>
      </c>
      <c r="G471" s="97"/>
      <c r="H471" s="97"/>
    </row>
    <row r="472" spans="1:8" ht="15">
      <c r="A472" s="87"/>
      <c r="B472" s="99" t="s">
        <v>343</v>
      </c>
      <c r="C472" s="90">
        <v>28200</v>
      </c>
      <c r="D472" s="126">
        <v>28200</v>
      </c>
      <c r="E472" s="106"/>
      <c r="F472" s="93">
        <v>28200</v>
      </c>
      <c r="G472" s="97"/>
      <c r="H472" s="97"/>
    </row>
    <row r="473" spans="1:8" ht="15">
      <c r="A473" s="184"/>
      <c r="B473" s="103" t="s">
        <v>348</v>
      </c>
      <c r="C473" s="113">
        <v>620630</v>
      </c>
      <c r="D473" s="114">
        <v>676580</v>
      </c>
      <c r="E473" s="106"/>
      <c r="F473" s="127">
        <v>647740</v>
      </c>
      <c r="G473" s="97"/>
      <c r="H473" s="97"/>
    </row>
    <row r="474" spans="1:8" ht="2.25" customHeight="1">
      <c r="A474" s="184"/>
      <c r="B474" s="99"/>
      <c r="C474" s="96"/>
      <c r="D474" s="108"/>
      <c r="E474" s="106"/>
      <c r="F474" s="117"/>
      <c r="G474" s="97"/>
      <c r="H474" s="97"/>
    </row>
    <row r="475" spans="1:8" ht="15">
      <c r="A475" s="87">
        <f>A469+1</f>
        <v>36</v>
      </c>
      <c r="B475" s="99" t="s">
        <v>345</v>
      </c>
      <c r="C475" s="90">
        <v>1085100</v>
      </c>
      <c r="D475" s="126">
        <v>1185100</v>
      </c>
      <c r="E475" s="106"/>
      <c r="F475" s="93">
        <v>1305100</v>
      </c>
      <c r="G475" s="97"/>
      <c r="H475" s="97"/>
    </row>
    <row r="476" spans="1:8" ht="15">
      <c r="A476" s="184"/>
      <c r="B476" s="103" t="s">
        <v>346</v>
      </c>
      <c r="C476" s="113">
        <v>1085100</v>
      </c>
      <c r="D476" s="129">
        <v>1185100</v>
      </c>
      <c r="E476" s="60"/>
      <c r="F476" s="127">
        <v>1305100</v>
      </c>
      <c r="G476" s="97"/>
      <c r="H476" s="97"/>
    </row>
    <row r="477" spans="1:8" ht="15">
      <c r="A477" s="184"/>
      <c r="B477" s="99"/>
      <c r="C477" s="96"/>
      <c r="D477" s="100"/>
      <c r="E477" s="60"/>
      <c r="F477" s="117"/>
      <c r="G477" s="97"/>
      <c r="H477" s="97"/>
    </row>
    <row r="478" spans="1:8" ht="15">
      <c r="A478" s="188"/>
      <c r="B478" s="103" t="s">
        <v>370</v>
      </c>
      <c r="C478" s="104">
        <v>-464470</v>
      </c>
      <c r="D478" s="104">
        <v>-508520</v>
      </c>
      <c r="E478" s="60"/>
      <c r="F478" s="120">
        <v>-657360</v>
      </c>
      <c r="G478" s="97"/>
      <c r="H478" s="97"/>
    </row>
    <row r="479" spans="1:8" ht="3" customHeight="1" thickBot="1">
      <c r="A479" s="231"/>
      <c r="B479" s="232"/>
      <c r="C479" s="141"/>
      <c r="D479" s="233"/>
      <c r="E479" s="60"/>
      <c r="F479" s="164"/>
      <c r="G479" s="97"/>
      <c r="H479" s="97"/>
    </row>
    <row r="480" spans="1:8" ht="15.75" thickBot="1">
      <c r="A480" s="56"/>
      <c r="B480" s="200"/>
      <c r="C480" s="60"/>
      <c r="D480" s="60"/>
      <c r="E480" s="60"/>
      <c r="F480" s="142"/>
      <c r="G480" s="97"/>
      <c r="H480" s="97"/>
    </row>
    <row r="481" spans="1:8" ht="15">
      <c r="A481" s="143" t="s">
        <v>350</v>
      </c>
      <c r="B481" s="179"/>
      <c r="C481" s="145"/>
      <c r="D481" s="145"/>
      <c r="E481" s="145"/>
      <c r="F481" s="147"/>
      <c r="G481" s="97"/>
      <c r="H481" s="97"/>
    </row>
    <row r="482" spans="1:8" ht="15">
      <c r="A482" s="177">
        <f>A452</f>
        <v>32</v>
      </c>
      <c r="B482" s="439" t="s">
        <v>499</v>
      </c>
      <c r="C482" s="60"/>
      <c r="D482" s="60"/>
      <c r="E482" s="60"/>
      <c r="F482" s="109"/>
      <c r="G482" s="97"/>
      <c r="H482" s="97"/>
    </row>
    <row r="483" spans="1:8" ht="15">
      <c r="A483" s="177"/>
      <c r="B483" s="439" t="s">
        <v>500</v>
      </c>
      <c r="C483" s="60"/>
      <c r="D483" s="60"/>
      <c r="E483" s="60"/>
      <c r="F483" s="109"/>
      <c r="G483" s="97"/>
      <c r="H483" s="97"/>
    </row>
    <row r="484" spans="1:8" ht="15">
      <c r="A484" s="177"/>
      <c r="B484" s="439" t="s">
        <v>501</v>
      </c>
      <c r="C484" s="60"/>
      <c r="D484" s="60"/>
      <c r="E484" s="60"/>
      <c r="F484" s="109"/>
      <c r="G484" s="97"/>
      <c r="H484" s="97"/>
    </row>
    <row r="485" spans="1:8" ht="15">
      <c r="A485" s="177">
        <f>A466</f>
        <v>33</v>
      </c>
      <c r="B485" s="149" t="s">
        <v>545</v>
      </c>
      <c r="C485" s="60"/>
      <c r="D485" s="60"/>
      <c r="E485" s="60"/>
      <c r="F485" s="109"/>
      <c r="G485" s="97"/>
      <c r="H485" s="97"/>
    </row>
    <row r="486" spans="1:8" ht="15">
      <c r="A486" s="177">
        <f>A485+1</f>
        <v>34</v>
      </c>
      <c r="B486" s="149" t="s">
        <v>550</v>
      </c>
      <c r="C486" s="60"/>
      <c r="D486" s="60"/>
      <c r="E486" s="60"/>
      <c r="F486" s="109"/>
      <c r="G486" s="97"/>
      <c r="H486" s="97"/>
    </row>
    <row r="487" spans="1:8" ht="15">
      <c r="A487" s="546"/>
      <c r="B487" s="149" t="s">
        <v>551</v>
      </c>
      <c r="C487" s="60"/>
      <c r="D487" s="60"/>
      <c r="E487" s="60"/>
      <c r="F487" s="109"/>
      <c r="G487" s="97"/>
      <c r="H487" s="97"/>
    </row>
    <row r="488" spans="1:8" ht="15">
      <c r="A488" s="177">
        <f>A475-1</f>
        <v>35</v>
      </c>
      <c r="B488" s="149" t="s">
        <v>546</v>
      </c>
      <c r="C488" s="60"/>
      <c r="D488" s="60"/>
      <c r="E488" s="60"/>
      <c r="F488" s="109"/>
      <c r="G488" s="97"/>
      <c r="H488" s="97"/>
    </row>
    <row r="489" spans="1:8" ht="15">
      <c r="A489" s="177"/>
      <c r="B489" s="149" t="s">
        <v>547</v>
      </c>
      <c r="C489" s="60"/>
      <c r="D489" s="60"/>
      <c r="E489" s="60"/>
      <c r="F489" s="109"/>
      <c r="G489" s="97"/>
      <c r="H489" s="97"/>
    </row>
    <row r="490" spans="1:8" ht="15">
      <c r="A490" s="177">
        <f>A475</f>
        <v>36</v>
      </c>
      <c r="B490" s="149" t="s">
        <v>548</v>
      </c>
      <c r="C490" s="60"/>
      <c r="D490" s="60"/>
      <c r="E490" s="60"/>
      <c r="F490" s="109"/>
      <c r="G490" s="97"/>
      <c r="H490" s="97"/>
    </row>
    <row r="491" spans="1:8" ht="15">
      <c r="A491" s="177"/>
      <c r="B491" s="149" t="s">
        <v>549</v>
      </c>
      <c r="C491" s="60"/>
      <c r="D491" s="60"/>
      <c r="E491" s="60"/>
      <c r="F491" s="109"/>
      <c r="G491" s="97"/>
      <c r="H491" s="97"/>
    </row>
    <row r="492" spans="1:8" s="75" customFormat="1" ht="4.5" customHeight="1" thickBot="1">
      <c r="A492" s="185"/>
      <c r="B492" s="155"/>
      <c r="C492" s="156"/>
      <c r="D492" s="156"/>
      <c r="E492" s="156"/>
      <c r="F492" s="157"/>
      <c r="G492" s="97"/>
      <c r="H492" s="97"/>
    </row>
    <row r="493" spans="1:8" ht="15.75" thickBot="1">
      <c r="A493" s="56"/>
      <c r="B493" s="200"/>
      <c r="C493" s="60"/>
      <c r="D493" s="60"/>
      <c r="E493" s="60"/>
      <c r="F493" s="142"/>
      <c r="G493" s="97"/>
      <c r="H493" s="97"/>
    </row>
    <row r="494" spans="1:8" ht="15">
      <c r="A494" s="56"/>
      <c r="B494" s="461" t="s">
        <v>371</v>
      </c>
      <c r="C494" s="615">
        <f>SUM(C218,C233,C274,C298,C313,C326,C354,C366,C380,C410,C423,C440,C463,C478)</f>
        <v>4506920</v>
      </c>
      <c r="D494" s="615">
        <f>SUM(D218,D233,D274,D298,D313,D326,D354,D366,D380,D410,D423,D440,D463,D478)</f>
        <v>4018530</v>
      </c>
      <c r="E494" s="60"/>
      <c r="F494" s="615">
        <f>SUM(F218,F233,F274,F298,F313,F326,F354,F366,F380,F410,F423,F440,F463,F478)</f>
        <v>4106960</v>
      </c>
      <c r="G494" s="97"/>
      <c r="H494" s="97"/>
    </row>
    <row r="495" spans="1:8" ht="15.75" thickBot="1">
      <c r="A495" s="56"/>
      <c r="B495" s="462" t="s">
        <v>372</v>
      </c>
      <c r="C495" s="648"/>
      <c r="D495" s="648"/>
      <c r="E495" s="123"/>
      <c r="F495" s="648"/>
      <c r="G495" s="97"/>
      <c r="H495" s="97"/>
    </row>
    <row r="496" spans="1:8" s="75" customFormat="1" ht="15">
      <c r="A496" s="56"/>
      <c r="B496" s="200"/>
      <c r="C496" s="60"/>
      <c r="D496" s="60"/>
      <c r="E496" s="60"/>
      <c r="F496" s="142"/>
      <c r="G496" s="97"/>
      <c r="H496" s="97"/>
    </row>
    <row r="497" spans="1:8" s="75" customFormat="1" ht="18">
      <c r="A497" s="208" t="s">
        <v>373</v>
      </c>
      <c r="B497" s="57"/>
      <c r="C497" s="60"/>
      <c r="D497" s="60"/>
      <c r="E497" s="60"/>
      <c r="F497" s="142"/>
      <c r="G497" s="97"/>
      <c r="H497" s="97"/>
    </row>
    <row r="498" spans="1:8" s="75" customFormat="1" ht="15.75" thickBot="1">
      <c r="A498" s="56"/>
      <c r="B498" s="200"/>
      <c r="C498" s="60"/>
      <c r="D498" s="60"/>
      <c r="E498" s="60"/>
      <c r="F498" s="142"/>
      <c r="G498" s="97"/>
      <c r="H498" s="97"/>
    </row>
    <row r="499" spans="1:8" ht="15">
      <c r="A499" s="445" t="s">
        <v>333</v>
      </c>
      <c r="B499" s="446"/>
      <c r="C499" s="70" t="s">
        <v>213</v>
      </c>
      <c r="D499" s="447" t="s">
        <v>214</v>
      </c>
      <c r="E499" s="123"/>
      <c r="F499" s="74" t="s">
        <v>213</v>
      </c>
      <c r="G499" s="97"/>
      <c r="H499" s="97"/>
    </row>
    <row r="500" spans="1:8" ht="15.75" thickBot="1">
      <c r="A500" s="231"/>
      <c r="B500" s="77"/>
      <c r="C500" s="78" t="s">
        <v>424</v>
      </c>
      <c r="D500" s="448" t="s">
        <v>424</v>
      </c>
      <c r="E500" s="123"/>
      <c r="F500" s="81" t="s">
        <v>440</v>
      </c>
      <c r="G500" s="97"/>
      <c r="H500" s="97"/>
    </row>
    <row r="501" spans="1:8" ht="15">
      <c r="A501" s="184"/>
      <c r="B501" s="446"/>
      <c r="C501" s="70" t="s">
        <v>218</v>
      </c>
      <c r="D501" s="447" t="s">
        <v>218</v>
      </c>
      <c r="E501" s="123"/>
      <c r="F501" s="74" t="s">
        <v>218</v>
      </c>
      <c r="G501" s="97"/>
      <c r="H501" s="97"/>
    </row>
    <row r="502" spans="1:8" ht="15">
      <c r="A502" s="184"/>
      <c r="B502" s="132" t="s">
        <v>374</v>
      </c>
      <c r="C502" s="96"/>
      <c r="D502" s="100"/>
      <c r="E502" s="60"/>
      <c r="F502" s="117"/>
      <c r="G502" s="97"/>
      <c r="H502" s="97"/>
    </row>
    <row r="503" spans="1:8" ht="15">
      <c r="A503" s="87">
        <f>A475+1</f>
        <v>37</v>
      </c>
      <c r="B503" s="99" t="s">
        <v>337</v>
      </c>
      <c r="C503" s="90">
        <v>418280</v>
      </c>
      <c r="D503" s="126">
        <v>411170</v>
      </c>
      <c r="E503" s="106"/>
      <c r="F503" s="93">
        <v>422120</v>
      </c>
      <c r="G503" s="97"/>
      <c r="H503" s="97"/>
    </row>
    <row r="504" spans="1:8" ht="15">
      <c r="A504" s="184"/>
      <c r="B504" s="99" t="s">
        <v>339</v>
      </c>
      <c r="C504" s="90">
        <v>11300</v>
      </c>
      <c r="D504" s="126">
        <v>9300</v>
      </c>
      <c r="E504" s="106"/>
      <c r="F504" s="93">
        <v>9300</v>
      </c>
      <c r="G504" s="97"/>
      <c r="H504" s="97"/>
    </row>
    <row r="505" spans="1:8" ht="15">
      <c r="A505" s="87">
        <f>A503+1</f>
        <v>38</v>
      </c>
      <c r="B505" s="99" t="s">
        <v>340</v>
      </c>
      <c r="C505" s="90">
        <v>188210</v>
      </c>
      <c r="D505" s="126">
        <v>149420</v>
      </c>
      <c r="E505" s="106"/>
      <c r="F505" s="93">
        <v>197820</v>
      </c>
      <c r="G505" s="97"/>
      <c r="H505" s="97"/>
    </row>
    <row r="506" spans="1:8" ht="15">
      <c r="A506" s="87"/>
      <c r="B506" s="99" t="s">
        <v>342</v>
      </c>
      <c r="C506" s="90">
        <v>126700</v>
      </c>
      <c r="D506" s="126">
        <v>124500</v>
      </c>
      <c r="E506" s="106"/>
      <c r="F506" s="93">
        <v>120200</v>
      </c>
      <c r="G506" s="97"/>
      <c r="H506" s="97"/>
    </row>
    <row r="507" spans="1:8" ht="15">
      <c r="A507" s="87">
        <f>A505+1</f>
        <v>39</v>
      </c>
      <c r="B507" s="99" t="s">
        <v>343</v>
      </c>
      <c r="C507" s="90">
        <v>75800</v>
      </c>
      <c r="D507" s="126">
        <v>75900</v>
      </c>
      <c r="E507" s="106"/>
      <c r="F507" s="93">
        <v>20900</v>
      </c>
      <c r="G507" s="97"/>
      <c r="H507" s="97"/>
    </row>
    <row r="508" spans="1:8" ht="15">
      <c r="A508" s="184"/>
      <c r="B508" s="103" t="s">
        <v>348</v>
      </c>
      <c r="C508" s="113">
        <v>820290</v>
      </c>
      <c r="D508" s="114">
        <v>770290</v>
      </c>
      <c r="E508" s="106"/>
      <c r="F508" s="127">
        <v>770340</v>
      </c>
      <c r="G508" s="97"/>
      <c r="H508" s="97"/>
    </row>
    <row r="509" spans="1:8" ht="2.25" customHeight="1">
      <c r="A509" s="184"/>
      <c r="B509" s="99"/>
      <c r="C509" s="96"/>
      <c r="D509" s="108"/>
      <c r="E509" s="106"/>
      <c r="F509" s="117"/>
      <c r="G509" s="97"/>
      <c r="H509" s="97"/>
    </row>
    <row r="510" spans="1:8" ht="15" hidden="1">
      <c r="A510" s="87"/>
      <c r="B510" s="99" t="s">
        <v>366</v>
      </c>
      <c r="C510" s="90">
        <v>0</v>
      </c>
      <c r="D510" s="126">
        <v>0</v>
      </c>
      <c r="E510" s="106"/>
      <c r="F510" s="93">
        <v>0</v>
      </c>
      <c r="G510" s="97"/>
      <c r="H510" s="97"/>
    </row>
    <row r="511" spans="1:8" ht="15">
      <c r="A511" s="87">
        <f>A507+1</f>
        <v>40</v>
      </c>
      <c r="B511" s="99" t="s">
        <v>430</v>
      </c>
      <c r="C511" s="90">
        <v>196420</v>
      </c>
      <c r="D511" s="176">
        <v>82900</v>
      </c>
      <c r="E511" s="60"/>
      <c r="F511" s="93">
        <v>82900</v>
      </c>
      <c r="G511" s="97"/>
      <c r="H511" s="97"/>
    </row>
    <row r="512" spans="1:8" ht="15">
      <c r="A512" s="184"/>
      <c r="B512" s="103" t="s">
        <v>346</v>
      </c>
      <c r="C512" s="113">
        <v>196420</v>
      </c>
      <c r="D512" s="129">
        <v>82900</v>
      </c>
      <c r="E512" s="60"/>
      <c r="F512" s="127">
        <v>82900</v>
      </c>
      <c r="G512" s="97"/>
      <c r="H512" s="97"/>
    </row>
    <row r="513" spans="1:8" ht="15">
      <c r="A513" s="184"/>
      <c r="B513" s="99"/>
      <c r="C513" s="96"/>
      <c r="D513" s="100"/>
      <c r="E513" s="60"/>
      <c r="F513" s="202"/>
      <c r="G513" s="97"/>
      <c r="H513" s="97"/>
    </row>
    <row r="514" spans="1:8" ht="15">
      <c r="A514" s="188"/>
      <c r="B514" s="103" t="s">
        <v>347</v>
      </c>
      <c r="C514" s="104">
        <v>623870</v>
      </c>
      <c r="D514" s="118">
        <v>687390</v>
      </c>
      <c r="E514" s="60"/>
      <c r="F514" s="120">
        <v>687440</v>
      </c>
      <c r="G514" s="97"/>
      <c r="H514" s="97"/>
    </row>
    <row r="515" spans="1:8" ht="3.75" customHeight="1" thickBot="1">
      <c r="A515" s="231"/>
      <c r="B515" s="232"/>
      <c r="C515" s="141"/>
      <c r="D515" s="233"/>
      <c r="E515" s="60"/>
      <c r="F515" s="164"/>
      <c r="G515" s="97"/>
      <c r="H515" s="97"/>
    </row>
    <row r="516" spans="1:8" ht="15.75" thickBot="1">
      <c r="A516" s="56"/>
      <c r="B516" s="200"/>
      <c r="C516" s="60"/>
      <c r="D516" s="60"/>
      <c r="E516" s="60"/>
      <c r="F516" s="142"/>
      <c r="G516" s="97"/>
      <c r="H516" s="97"/>
    </row>
    <row r="517" spans="1:8" ht="15">
      <c r="A517" s="143" t="s">
        <v>350</v>
      </c>
      <c r="B517" s="179"/>
      <c r="C517" s="145"/>
      <c r="D517" s="145"/>
      <c r="E517" s="145"/>
      <c r="F517" s="147"/>
      <c r="G517" s="97"/>
      <c r="H517" s="97"/>
    </row>
    <row r="518" spans="1:8" ht="15">
      <c r="A518" s="177">
        <f>A503</f>
        <v>37</v>
      </c>
      <c r="B518" s="624" t="s">
        <v>2</v>
      </c>
      <c r="C518" s="624"/>
      <c r="D518" s="624"/>
      <c r="E518" s="624"/>
      <c r="F518" s="616"/>
      <c r="G518" s="97"/>
      <c r="H518" s="97"/>
    </row>
    <row r="519" spans="1:8" ht="15">
      <c r="A519" s="177"/>
      <c r="B519" s="169" t="s">
        <v>3</v>
      </c>
      <c r="C519" s="60"/>
      <c r="D519" s="60"/>
      <c r="E519" s="60"/>
      <c r="F519" s="109"/>
      <c r="G519" s="97"/>
      <c r="H519" s="97"/>
    </row>
    <row r="520" spans="1:8" ht="15">
      <c r="A520" s="177"/>
      <c r="B520" s="169" t="s">
        <v>4</v>
      </c>
      <c r="C520" s="60"/>
      <c r="D520" s="60"/>
      <c r="E520" s="60"/>
      <c r="F520" s="109"/>
      <c r="G520" s="97"/>
      <c r="H520" s="97"/>
    </row>
    <row r="521" spans="1:8" ht="15">
      <c r="A521" s="177">
        <f>A505</f>
        <v>38</v>
      </c>
      <c r="B521" s="169" t="s">
        <v>5</v>
      </c>
      <c r="C521" s="60"/>
      <c r="D521" s="60"/>
      <c r="E521" s="60"/>
      <c r="F521" s="109"/>
      <c r="G521" s="97"/>
      <c r="H521" s="97"/>
    </row>
    <row r="522" spans="1:8" ht="15">
      <c r="A522" s="177"/>
      <c r="B522" s="169" t="s">
        <v>6</v>
      </c>
      <c r="C522" s="60"/>
      <c r="D522" s="60"/>
      <c r="E522" s="60"/>
      <c r="F522" s="109"/>
      <c r="G522" s="97"/>
      <c r="H522" s="97"/>
    </row>
    <row r="523" spans="1:8" ht="15">
      <c r="A523" s="177">
        <f>A507</f>
        <v>39</v>
      </c>
      <c r="B523" s="149" t="s">
        <v>7</v>
      </c>
      <c r="C523" s="60"/>
      <c r="D523" s="150"/>
      <c r="E523" s="150"/>
      <c r="F523" s="109"/>
      <c r="G523" s="97"/>
      <c r="H523" s="97"/>
    </row>
    <row r="524" spans="1:8" ht="15">
      <c r="A524" s="177"/>
      <c r="B524" s="149" t="s">
        <v>8</v>
      </c>
      <c r="C524" s="60"/>
      <c r="D524" s="150"/>
      <c r="E524" s="150"/>
      <c r="F524" s="109"/>
      <c r="G524" s="97"/>
      <c r="H524" s="97"/>
    </row>
    <row r="525" spans="1:8" ht="15">
      <c r="A525" s="177">
        <f>A511</f>
        <v>40</v>
      </c>
      <c r="B525" s="149" t="s">
        <v>9</v>
      </c>
      <c r="C525" s="60"/>
      <c r="D525" s="150"/>
      <c r="E525" s="150"/>
      <c r="F525" s="109"/>
      <c r="G525" s="97"/>
      <c r="H525" s="97"/>
    </row>
    <row r="526" spans="1:8" s="75" customFormat="1" ht="4.5" customHeight="1" thickBot="1">
      <c r="A526" s="181"/>
      <c r="B526" s="155"/>
      <c r="C526" s="156"/>
      <c r="D526" s="156"/>
      <c r="E526" s="156"/>
      <c r="F526" s="157"/>
      <c r="G526" s="97"/>
      <c r="H526" s="97"/>
    </row>
    <row r="527" spans="1:8" s="75" customFormat="1" ht="15.75" thickBot="1">
      <c r="A527" s="56"/>
      <c r="B527" s="200"/>
      <c r="C527" s="60"/>
      <c r="D527" s="60"/>
      <c r="E527" s="60"/>
      <c r="F527" s="142"/>
      <c r="G527" s="97"/>
      <c r="H527" s="97"/>
    </row>
    <row r="528" spans="1:8" ht="15">
      <c r="A528" s="445" t="s">
        <v>333</v>
      </c>
      <c r="B528" s="446"/>
      <c r="C528" s="70" t="s">
        <v>213</v>
      </c>
      <c r="D528" s="447" t="s">
        <v>214</v>
      </c>
      <c r="E528" s="123"/>
      <c r="F528" s="74" t="s">
        <v>213</v>
      </c>
      <c r="G528" s="97"/>
      <c r="H528" s="97"/>
    </row>
    <row r="529" spans="1:8" ht="15.75" thickBot="1">
      <c r="A529" s="231"/>
      <c r="B529" s="77"/>
      <c r="C529" s="78" t="s">
        <v>424</v>
      </c>
      <c r="D529" s="448" t="s">
        <v>424</v>
      </c>
      <c r="E529" s="123"/>
      <c r="F529" s="81" t="s">
        <v>440</v>
      </c>
      <c r="G529" s="97"/>
      <c r="H529" s="97"/>
    </row>
    <row r="530" spans="1:8" ht="15">
      <c r="A530" s="184"/>
      <c r="B530" s="121"/>
      <c r="C530" s="70" t="s">
        <v>218</v>
      </c>
      <c r="D530" s="447" t="s">
        <v>218</v>
      </c>
      <c r="E530" s="123"/>
      <c r="F530" s="74" t="s">
        <v>218</v>
      </c>
      <c r="G530" s="97"/>
      <c r="H530" s="97"/>
    </row>
    <row r="531" spans="1:8" ht="15">
      <c r="A531" s="184"/>
      <c r="B531" s="132" t="s">
        <v>376</v>
      </c>
      <c r="C531" s="90"/>
      <c r="D531" s="100"/>
      <c r="E531" s="60"/>
      <c r="F531" s="117"/>
      <c r="G531" s="97"/>
      <c r="H531" s="97"/>
    </row>
    <row r="532" spans="1:8" ht="15">
      <c r="A532" s="87"/>
      <c r="B532" s="99" t="s">
        <v>337</v>
      </c>
      <c r="C532" s="90">
        <v>62880</v>
      </c>
      <c r="D532" s="126">
        <v>60030</v>
      </c>
      <c r="E532" s="106"/>
      <c r="F532" s="93">
        <v>64570</v>
      </c>
      <c r="G532" s="97"/>
      <c r="H532" s="97"/>
    </row>
    <row r="533" spans="1:8" ht="15">
      <c r="A533" s="87"/>
      <c r="B533" s="99" t="s">
        <v>339</v>
      </c>
      <c r="C533" s="90">
        <v>1750</v>
      </c>
      <c r="D533" s="126">
        <v>1750</v>
      </c>
      <c r="E533" s="106"/>
      <c r="F533" s="93">
        <v>2100</v>
      </c>
      <c r="G533" s="97"/>
      <c r="H533" s="97"/>
    </row>
    <row r="534" spans="1:8" ht="15">
      <c r="A534" s="87">
        <f>A511+1</f>
        <v>41</v>
      </c>
      <c r="B534" s="99" t="s">
        <v>340</v>
      </c>
      <c r="C534" s="90">
        <v>26700</v>
      </c>
      <c r="D534" s="126">
        <v>49910</v>
      </c>
      <c r="E534" s="106"/>
      <c r="F534" s="93">
        <v>27060</v>
      </c>
      <c r="G534" s="97"/>
      <c r="H534" s="97"/>
    </row>
    <row r="535" spans="1:8" ht="15" customHeight="1">
      <c r="A535" s="184"/>
      <c r="B535" s="99" t="s">
        <v>342</v>
      </c>
      <c r="C535" s="90">
        <v>25800</v>
      </c>
      <c r="D535" s="126">
        <v>25200</v>
      </c>
      <c r="E535" s="106"/>
      <c r="F535" s="93">
        <v>25200</v>
      </c>
      <c r="G535" s="97"/>
      <c r="H535" s="97"/>
    </row>
    <row r="536" spans="1:8" ht="15" hidden="1">
      <c r="A536" s="87"/>
      <c r="B536" s="99" t="s">
        <v>343</v>
      </c>
      <c r="C536" s="90">
        <v>0</v>
      </c>
      <c r="D536" s="126">
        <v>0</v>
      </c>
      <c r="E536" s="106"/>
      <c r="F536" s="93">
        <v>0</v>
      </c>
      <c r="G536" s="97"/>
      <c r="H536" s="97"/>
    </row>
    <row r="537" spans="1:8" ht="3.75" customHeight="1">
      <c r="A537" s="184"/>
      <c r="B537" s="99"/>
      <c r="C537" s="96"/>
      <c r="D537" s="108"/>
      <c r="E537" s="106"/>
      <c r="F537" s="202"/>
      <c r="G537" s="97"/>
      <c r="H537" s="97"/>
    </row>
    <row r="538" spans="1:8" ht="15" customHeight="1">
      <c r="A538" s="188"/>
      <c r="B538" s="103" t="s">
        <v>363</v>
      </c>
      <c r="C538" s="104">
        <v>117130</v>
      </c>
      <c r="D538" s="118">
        <v>136890</v>
      </c>
      <c r="E538" s="60"/>
      <c r="F538" s="120">
        <v>118930</v>
      </c>
      <c r="G538" s="97"/>
      <c r="H538" s="97"/>
    </row>
    <row r="539" spans="1:8" ht="3" customHeight="1">
      <c r="A539" s="188"/>
      <c r="B539" s="103"/>
      <c r="C539" s="96"/>
      <c r="D539" s="100"/>
      <c r="E539" s="60"/>
      <c r="F539" s="117"/>
      <c r="G539" s="97"/>
      <c r="H539" s="97"/>
    </row>
    <row r="540" spans="1:8" ht="15" customHeight="1">
      <c r="A540" s="188">
        <f>A534</f>
        <v>41</v>
      </c>
      <c r="B540" s="99" t="s">
        <v>497</v>
      </c>
      <c r="C540" s="110">
        <v>0</v>
      </c>
      <c r="D540" s="176">
        <v>29150</v>
      </c>
      <c r="E540" s="106"/>
      <c r="F540" s="112">
        <v>0</v>
      </c>
      <c r="G540" s="97"/>
      <c r="H540" s="97"/>
    </row>
    <row r="541" spans="1:8" ht="15">
      <c r="A541" s="188"/>
      <c r="B541" s="103" t="s">
        <v>346</v>
      </c>
      <c r="C541" s="96">
        <v>0</v>
      </c>
      <c r="D541" s="100">
        <v>29150</v>
      </c>
      <c r="E541" s="60"/>
      <c r="F541" s="117">
        <v>0</v>
      </c>
      <c r="G541" s="97"/>
      <c r="H541" s="97"/>
    </row>
    <row r="542" spans="1:8" ht="15">
      <c r="A542" s="188"/>
      <c r="B542" s="99"/>
      <c r="C542" s="173"/>
      <c r="D542" s="201"/>
      <c r="E542" s="60"/>
      <c r="F542" s="202"/>
      <c r="G542" s="97"/>
      <c r="H542" s="97"/>
    </row>
    <row r="543" spans="1:8" ht="15">
      <c r="A543" s="188"/>
      <c r="B543" s="103" t="s">
        <v>347</v>
      </c>
      <c r="C543" s="96">
        <v>117130</v>
      </c>
      <c r="D543" s="108">
        <v>107740</v>
      </c>
      <c r="E543" s="106"/>
      <c r="F543" s="117">
        <v>118930</v>
      </c>
      <c r="G543" s="97"/>
      <c r="H543" s="97"/>
    </row>
    <row r="544" spans="1:8" ht="3.75" customHeight="1" thickBot="1">
      <c r="A544" s="231"/>
      <c r="B544" s="232"/>
      <c r="C544" s="141"/>
      <c r="D544" s="233"/>
      <c r="E544" s="60"/>
      <c r="F544" s="164"/>
      <c r="G544" s="97"/>
      <c r="H544" s="97"/>
    </row>
    <row r="545" spans="1:8" ht="15.75" thickBot="1">
      <c r="A545" s="56"/>
      <c r="B545" s="179"/>
      <c r="C545" s="145"/>
      <c r="D545" s="145"/>
      <c r="E545" s="60"/>
      <c r="F545" s="203"/>
      <c r="G545" s="97"/>
      <c r="H545" s="97"/>
    </row>
    <row r="546" spans="1:8" ht="15">
      <c r="A546" s="143" t="s">
        <v>350</v>
      </c>
      <c r="B546" s="179"/>
      <c r="C546" s="145"/>
      <c r="D546" s="145"/>
      <c r="E546" s="145"/>
      <c r="F546" s="147"/>
      <c r="G546" s="97"/>
      <c r="H546" s="97"/>
    </row>
    <row r="547" spans="1:8" ht="15">
      <c r="A547" s="177">
        <f>A534</f>
        <v>41</v>
      </c>
      <c r="B547" s="624" t="s">
        <v>10</v>
      </c>
      <c r="C547" s="624"/>
      <c r="D547" s="624"/>
      <c r="E547" s="624"/>
      <c r="F547" s="616"/>
      <c r="G547" s="97"/>
      <c r="H547" s="97"/>
    </row>
    <row r="548" spans="1:8" ht="15">
      <c r="A548" s="177"/>
      <c r="B548" s="149" t="s">
        <v>11</v>
      </c>
      <c r="C548" s="149"/>
      <c r="D548" s="149"/>
      <c r="E548" s="149"/>
      <c r="F548" s="440"/>
      <c r="G548" s="97"/>
      <c r="H548" s="97"/>
    </row>
    <row r="549" spans="1:8" ht="15">
      <c r="A549" s="177"/>
      <c r="B549" s="149" t="s">
        <v>12</v>
      </c>
      <c r="C549" s="60"/>
      <c r="D549" s="60"/>
      <c r="E549" s="60"/>
      <c r="F549" s="109"/>
      <c r="G549" s="97"/>
      <c r="H549" s="97"/>
    </row>
    <row r="550" spans="1:8" ht="4.5" customHeight="1" thickBot="1">
      <c r="A550" s="181"/>
      <c r="B550" s="155"/>
      <c r="C550" s="156"/>
      <c r="D550" s="156"/>
      <c r="E550" s="156"/>
      <c r="F550" s="157"/>
      <c r="G550" s="97"/>
      <c r="H550" s="97"/>
    </row>
    <row r="551" spans="1:8" s="75" customFormat="1" ht="15">
      <c r="A551" s="56"/>
      <c r="B551" s="206"/>
      <c r="C551" s="60"/>
      <c r="D551" s="60"/>
      <c r="E551" s="60"/>
      <c r="F551" s="142"/>
      <c r="G551" s="97"/>
      <c r="H551" s="97"/>
    </row>
    <row r="552" spans="1:8" s="75" customFormat="1" ht="18">
      <c r="A552" s="208" t="s">
        <v>373</v>
      </c>
      <c r="B552" s="57"/>
      <c r="C552" s="60"/>
      <c r="D552" s="60"/>
      <c r="E552" s="60"/>
      <c r="F552" s="142"/>
      <c r="G552" s="97"/>
      <c r="H552" s="97"/>
    </row>
    <row r="553" spans="1:8" s="75" customFormat="1" ht="15.75" thickBot="1">
      <c r="A553" s="56"/>
      <c r="B553" s="206"/>
      <c r="C553" s="60"/>
      <c r="D553" s="60"/>
      <c r="E553" s="60"/>
      <c r="F553" s="142"/>
      <c r="G553" s="97"/>
      <c r="H553" s="97"/>
    </row>
    <row r="554" spans="1:8" ht="15">
      <c r="A554" s="445" t="s">
        <v>333</v>
      </c>
      <c r="B554" s="446"/>
      <c r="C554" s="70" t="s">
        <v>213</v>
      </c>
      <c r="D554" s="447" t="s">
        <v>214</v>
      </c>
      <c r="E554" s="123"/>
      <c r="F554" s="74" t="s">
        <v>213</v>
      </c>
      <c r="G554" s="97"/>
      <c r="H554" s="97"/>
    </row>
    <row r="555" spans="1:8" ht="15.75" thickBot="1">
      <c r="A555" s="231"/>
      <c r="B555" s="77"/>
      <c r="C555" s="78" t="s">
        <v>424</v>
      </c>
      <c r="D555" s="448" t="s">
        <v>424</v>
      </c>
      <c r="E555" s="123"/>
      <c r="F555" s="81" t="s">
        <v>440</v>
      </c>
      <c r="G555" s="97"/>
      <c r="H555" s="97"/>
    </row>
    <row r="556" spans="1:8" ht="15">
      <c r="A556" s="184"/>
      <c r="B556" s="121"/>
      <c r="C556" s="70" t="s">
        <v>218</v>
      </c>
      <c r="D556" s="447" t="s">
        <v>218</v>
      </c>
      <c r="E556" s="123"/>
      <c r="F556" s="74" t="s">
        <v>218</v>
      </c>
      <c r="G556" s="97"/>
      <c r="H556" s="97"/>
    </row>
    <row r="557" spans="1:8" ht="15">
      <c r="A557" s="184"/>
      <c r="B557" s="132" t="s">
        <v>377</v>
      </c>
      <c r="C557" s="96"/>
      <c r="D557" s="100"/>
      <c r="E557" s="60"/>
      <c r="F557" s="117"/>
      <c r="G557" s="97"/>
      <c r="H557" s="97"/>
    </row>
    <row r="558" spans="1:8" ht="15">
      <c r="A558" s="87">
        <f>A540+1</f>
        <v>42</v>
      </c>
      <c r="B558" s="99" t="s">
        <v>337</v>
      </c>
      <c r="C558" s="90">
        <v>1135280</v>
      </c>
      <c r="D558" s="126">
        <v>1043260</v>
      </c>
      <c r="E558" s="106"/>
      <c r="F558" s="93">
        <v>1073750</v>
      </c>
      <c r="G558" s="97"/>
      <c r="H558" s="97"/>
    </row>
    <row r="559" spans="1:8" ht="15">
      <c r="A559" s="87">
        <f>A558+1</f>
        <v>43</v>
      </c>
      <c r="B559" s="99" t="s">
        <v>339</v>
      </c>
      <c r="C559" s="90">
        <v>23400</v>
      </c>
      <c r="D559" s="126">
        <v>30400</v>
      </c>
      <c r="E559" s="106"/>
      <c r="F559" s="93">
        <v>30400</v>
      </c>
      <c r="G559" s="97"/>
      <c r="H559" s="97"/>
    </row>
    <row r="560" spans="1:8" ht="15">
      <c r="A560" s="87" t="s">
        <v>13</v>
      </c>
      <c r="B560" s="99" t="s">
        <v>340</v>
      </c>
      <c r="C560" s="90">
        <v>191580</v>
      </c>
      <c r="D560" s="126">
        <v>159980</v>
      </c>
      <c r="E560" s="106"/>
      <c r="F560" s="93">
        <v>147080</v>
      </c>
      <c r="G560" s="97"/>
      <c r="H560" s="97"/>
    </row>
    <row r="561" spans="1:8" ht="15">
      <c r="A561" s="87"/>
      <c r="B561" s="99" t="s">
        <v>342</v>
      </c>
      <c r="C561" s="90">
        <v>365900</v>
      </c>
      <c r="D561" s="126">
        <v>350400</v>
      </c>
      <c r="E561" s="106"/>
      <c r="F561" s="93">
        <v>337900</v>
      </c>
      <c r="G561" s="97"/>
      <c r="H561" s="97"/>
    </row>
    <row r="562" spans="1:8" ht="15" hidden="1">
      <c r="A562" s="87"/>
      <c r="B562" s="99" t="s">
        <v>343</v>
      </c>
      <c r="C562" s="90">
        <v>0</v>
      </c>
      <c r="D562" s="126">
        <v>0</v>
      </c>
      <c r="E562" s="106"/>
      <c r="F562" s="93">
        <v>0</v>
      </c>
      <c r="G562" s="97"/>
      <c r="H562" s="97"/>
    </row>
    <row r="563" spans="1:8" ht="15">
      <c r="A563" s="184"/>
      <c r="B563" s="103" t="s">
        <v>348</v>
      </c>
      <c r="C563" s="113">
        <v>1716160</v>
      </c>
      <c r="D563" s="114">
        <v>1584040</v>
      </c>
      <c r="E563" s="106"/>
      <c r="F563" s="127">
        <v>1589130</v>
      </c>
      <c r="G563" s="97"/>
      <c r="H563" s="97"/>
    </row>
    <row r="564" spans="1:8" ht="15">
      <c r="A564" s="184"/>
      <c r="B564" s="99"/>
      <c r="C564" s="96"/>
      <c r="D564" s="108"/>
      <c r="E564" s="106"/>
      <c r="F564" s="117"/>
      <c r="G564" s="97"/>
      <c r="H564" s="97"/>
    </row>
    <row r="565" spans="1:8" ht="15">
      <c r="A565" s="87">
        <f>A566+1</f>
        <v>45</v>
      </c>
      <c r="B565" s="99" t="s">
        <v>366</v>
      </c>
      <c r="C565" s="90">
        <v>688700</v>
      </c>
      <c r="D565" s="90">
        <v>733200</v>
      </c>
      <c r="E565" s="106"/>
      <c r="F565" s="93">
        <v>733200</v>
      </c>
      <c r="G565" s="97"/>
      <c r="H565" s="97"/>
    </row>
    <row r="566" spans="1:8" ht="15">
      <c r="A566" s="87">
        <f>A559+1</f>
        <v>44</v>
      </c>
      <c r="B566" s="99" t="s">
        <v>345</v>
      </c>
      <c r="C566" s="90">
        <v>84000</v>
      </c>
      <c r="D566" s="90">
        <v>59000</v>
      </c>
      <c r="E566" s="106"/>
      <c r="F566" s="93">
        <v>29000</v>
      </c>
      <c r="G566" s="97"/>
      <c r="H566" s="97"/>
    </row>
    <row r="567" spans="1:8" ht="15">
      <c r="A567" s="87">
        <f>A565+1</f>
        <v>46</v>
      </c>
      <c r="B567" s="99" t="s">
        <v>427</v>
      </c>
      <c r="C567" s="90">
        <v>720000</v>
      </c>
      <c r="D567" s="90">
        <v>360000</v>
      </c>
      <c r="E567" s="106"/>
      <c r="F567" s="93">
        <v>371000</v>
      </c>
      <c r="G567" s="97"/>
      <c r="H567" s="97"/>
    </row>
    <row r="568" spans="1:8" ht="15">
      <c r="A568" s="87">
        <f>A567+1</f>
        <v>47</v>
      </c>
      <c r="B568" s="99" t="s">
        <v>430</v>
      </c>
      <c r="C568" s="90">
        <v>44290</v>
      </c>
      <c r="D568" s="90">
        <v>44300</v>
      </c>
      <c r="E568" s="106"/>
      <c r="F568" s="93">
        <v>0</v>
      </c>
      <c r="G568" s="97"/>
      <c r="H568" s="97"/>
    </row>
    <row r="569" spans="1:8" ht="15">
      <c r="A569" s="184"/>
      <c r="B569" s="103" t="s">
        <v>346</v>
      </c>
      <c r="C569" s="113">
        <v>1536990</v>
      </c>
      <c r="D569" s="129">
        <v>1196500</v>
      </c>
      <c r="E569" s="60"/>
      <c r="F569" s="127">
        <v>1132200</v>
      </c>
      <c r="G569" s="97"/>
      <c r="H569" s="97"/>
    </row>
    <row r="570" spans="1:8" ht="15">
      <c r="A570" s="184"/>
      <c r="B570" s="99"/>
      <c r="C570" s="96"/>
      <c r="D570" s="100"/>
      <c r="E570" s="60"/>
      <c r="F570" s="117"/>
      <c r="G570" s="97"/>
      <c r="H570" s="97"/>
    </row>
    <row r="571" spans="1:8" ht="15">
      <c r="A571" s="188"/>
      <c r="B571" s="103" t="s">
        <v>347</v>
      </c>
      <c r="C571" s="104">
        <v>179170</v>
      </c>
      <c r="D571" s="118">
        <v>387540</v>
      </c>
      <c r="E571" s="60"/>
      <c r="F571" s="120">
        <v>455930</v>
      </c>
      <c r="G571" s="97"/>
      <c r="H571" s="97"/>
    </row>
    <row r="572" spans="1:8" ht="3.75" customHeight="1" thickBot="1">
      <c r="A572" s="231"/>
      <c r="B572" s="232"/>
      <c r="C572" s="141"/>
      <c r="D572" s="233"/>
      <c r="E572" s="60"/>
      <c r="F572" s="164"/>
      <c r="G572" s="97"/>
      <c r="H572" s="97"/>
    </row>
    <row r="573" spans="1:8" ht="30" customHeight="1" thickBot="1">
      <c r="A573" s="56"/>
      <c r="B573" s="200"/>
      <c r="C573" s="60"/>
      <c r="D573" s="60"/>
      <c r="E573" s="60"/>
      <c r="F573" s="142"/>
      <c r="G573" s="97"/>
      <c r="H573" s="97"/>
    </row>
    <row r="574" spans="1:8" ht="15">
      <c r="A574" s="143" t="s">
        <v>350</v>
      </c>
      <c r="B574" s="179"/>
      <c r="C574" s="145"/>
      <c r="D574" s="145"/>
      <c r="E574" s="145"/>
      <c r="F574" s="147"/>
      <c r="G574" s="97"/>
      <c r="H574" s="97"/>
    </row>
    <row r="575" spans="1:8" ht="15">
      <c r="A575" s="177">
        <f>A558</f>
        <v>42</v>
      </c>
      <c r="B575" s="149" t="s">
        <v>14</v>
      </c>
      <c r="C575" s="60"/>
      <c r="D575" s="60"/>
      <c r="E575" s="60"/>
      <c r="F575" s="109"/>
      <c r="G575" s="97"/>
      <c r="H575" s="97"/>
    </row>
    <row r="576" spans="1:8" ht="15">
      <c r="A576" s="451"/>
      <c r="B576" s="149" t="s">
        <v>15</v>
      </c>
      <c r="C576" s="60"/>
      <c r="D576" s="60"/>
      <c r="E576" s="60"/>
      <c r="F576" s="109"/>
      <c r="G576" s="97"/>
      <c r="H576" s="97"/>
    </row>
    <row r="577" spans="1:8" ht="15">
      <c r="A577" s="177">
        <f>A559</f>
        <v>43</v>
      </c>
      <c r="B577" s="624" t="s">
        <v>16</v>
      </c>
      <c r="C577" s="624"/>
      <c r="D577" s="624"/>
      <c r="E577" s="624"/>
      <c r="F577" s="616"/>
      <c r="G577" s="97"/>
      <c r="H577" s="97"/>
    </row>
    <row r="578" spans="1:8" ht="15">
      <c r="A578" s="177"/>
      <c r="B578" s="649" t="s">
        <v>17</v>
      </c>
      <c r="C578" s="654"/>
      <c r="D578" s="654"/>
      <c r="E578" s="654"/>
      <c r="F578" s="655"/>
      <c r="G578" s="97"/>
      <c r="H578" s="97"/>
    </row>
    <row r="579" spans="1:8" ht="15">
      <c r="A579" s="177">
        <f>A566</f>
        <v>44</v>
      </c>
      <c r="B579" s="624" t="s">
        <v>18</v>
      </c>
      <c r="C579" s="624"/>
      <c r="D579" s="624"/>
      <c r="E579" s="624"/>
      <c r="F579" s="616"/>
      <c r="G579" s="97"/>
      <c r="H579" s="97"/>
    </row>
    <row r="580" spans="1:8" ht="15">
      <c r="A580" s="177"/>
      <c r="B580" s="649" t="s">
        <v>19</v>
      </c>
      <c r="C580" s="654"/>
      <c r="D580" s="654"/>
      <c r="E580" s="654"/>
      <c r="F580" s="655"/>
      <c r="G580" s="97"/>
      <c r="H580" s="97"/>
    </row>
    <row r="581" spans="1:8" ht="15">
      <c r="A581" s="177"/>
      <c r="B581" s="149" t="s">
        <v>20</v>
      </c>
      <c r="C581" s="460"/>
      <c r="D581" s="460"/>
      <c r="E581" s="460"/>
      <c r="F581" s="408"/>
      <c r="G581" s="97"/>
      <c r="H581" s="97"/>
    </row>
    <row r="582" spans="1:8" ht="15">
      <c r="A582" s="177">
        <f>A565</f>
        <v>45</v>
      </c>
      <c r="B582" s="624" t="s">
        <v>21</v>
      </c>
      <c r="C582" s="624"/>
      <c r="D582" s="624"/>
      <c r="E582" s="624"/>
      <c r="F582" s="616"/>
      <c r="G582" s="97"/>
      <c r="H582" s="97"/>
    </row>
    <row r="583" spans="1:8" ht="15">
      <c r="A583" s="177"/>
      <c r="B583" s="649" t="s">
        <v>22</v>
      </c>
      <c r="C583" s="654"/>
      <c r="D583" s="654"/>
      <c r="E583" s="654"/>
      <c r="F583" s="655"/>
      <c r="G583" s="97"/>
      <c r="H583" s="97"/>
    </row>
    <row r="584" spans="1:8" ht="15">
      <c r="A584" s="177">
        <f>A567</f>
        <v>46</v>
      </c>
      <c r="B584" s="149" t="s">
        <v>23</v>
      </c>
      <c r="C584" s="60"/>
      <c r="D584" s="60"/>
      <c r="E584" s="60"/>
      <c r="F584" s="109"/>
      <c r="G584" s="97"/>
      <c r="H584" s="97"/>
    </row>
    <row r="585" spans="1:8" ht="15">
      <c r="A585" s="177"/>
      <c r="B585" s="149" t="s">
        <v>24</v>
      </c>
      <c r="C585" s="60"/>
      <c r="D585" s="60"/>
      <c r="E585" s="60"/>
      <c r="F585" s="109"/>
      <c r="G585" s="97"/>
      <c r="H585" s="97"/>
    </row>
    <row r="586" spans="1:8" ht="15">
      <c r="A586" s="177">
        <f>A568</f>
        <v>47</v>
      </c>
      <c r="B586" s="149" t="s">
        <v>25</v>
      </c>
      <c r="C586" s="60"/>
      <c r="D586" s="60"/>
      <c r="E586" s="60"/>
      <c r="F586" s="109"/>
      <c r="G586" s="97"/>
      <c r="H586" s="97"/>
    </row>
    <row r="587" spans="1:8" ht="15">
      <c r="A587" s="177"/>
      <c r="B587" s="149" t="s">
        <v>601</v>
      </c>
      <c r="C587" s="60"/>
      <c r="D587" s="60"/>
      <c r="E587" s="60"/>
      <c r="F587" s="109"/>
      <c r="G587" s="97"/>
      <c r="H587" s="97"/>
    </row>
    <row r="588" spans="1:8" ht="4.5" customHeight="1" thickBot="1">
      <c r="A588" s="181"/>
      <c r="B588" s="155"/>
      <c r="C588" s="156"/>
      <c r="D588" s="156"/>
      <c r="E588" s="156"/>
      <c r="F588" s="157"/>
      <c r="G588" s="97"/>
      <c r="H588" s="97"/>
    </row>
    <row r="589" spans="1:8" s="75" customFormat="1" ht="15">
      <c r="A589" s="207"/>
      <c r="B589" s="149"/>
      <c r="C589" s="60"/>
      <c r="D589" s="60"/>
      <c r="E589" s="60"/>
      <c r="F589" s="142"/>
      <c r="G589" s="97"/>
      <c r="H589" s="97"/>
    </row>
    <row r="590" spans="1:8" s="75" customFormat="1" ht="18">
      <c r="A590" s="208" t="s">
        <v>373</v>
      </c>
      <c r="B590" s="149"/>
      <c r="C590" s="60"/>
      <c r="D590" s="60"/>
      <c r="E590" s="60"/>
      <c r="F590" s="142"/>
      <c r="G590" s="97"/>
      <c r="H590" s="97"/>
    </row>
    <row r="591" spans="1:8" s="75" customFormat="1" ht="15.75" thickBot="1">
      <c r="A591" s="56"/>
      <c r="B591" s="200"/>
      <c r="C591" s="60"/>
      <c r="D591" s="60"/>
      <c r="E591" s="60"/>
      <c r="F591" s="142"/>
      <c r="G591" s="97"/>
      <c r="H591" s="97"/>
    </row>
    <row r="592" spans="1:8" ht="15">
      <c r="A592" s="445" t="s">
        <v>333</v>
      </c>
      <c r="B592" s="446"/>
      <c r="C592" s="70" t="s">
        <v>213</v>
      </c>
      <c r="D592" s="447" t="s">
        <v>214</v>
      </c>
      <c r="E592" s="123"/>
      <c r="F592" s="74" t="s">
        <v>213</v>
      </c>
      <c r="G592" s="97"/>
      <c r="H592" s="97"/>
    </row>
    <row r="593" spans="1:8" ht="15.75" thickBot="1">
      <c r="A593" s="231"/>
      <c r="B593" s="77"/>
      <c r="C593" s="78" t="s">
        <v>424</v>
      </c>
      <c r="D593" s="448" t="s">
        <v>424</v>
      </c>
      <c r="E593" s="123"/>
      <c r="F593" s="81" t="s">
        <v>440</v>
      </c>
      <c r="G593" s="97"/>
      <c r="H593" s="97"/>
    </row>
    <row r="594" spans="1:8" ht="15">
      <c r="A594" s="184"/>
      <c r="B594" s="446"/>
      <c r="C594" s="70" t="s">
        <v>218</v>
      </c>
      <c r="D594" s="447" t="s">
        <v>218</v>
      </c>
      <c r="E594" s="123"/>
      <c r="F594" s="74" t="s">
        <v>218</v>
      </c>
      <c r="G594" s="97"/>
      <c r="H594" s="97"/>
    </row>
    <row r="595" spans="1:8" ht="15">
      <c r="A595" s="184"/>
      <c r="B595" s="132" t="s">
        <v>378</v>
      </c>
      <c r="C595" s="96"/>
      <c r="D595" s="100"/>
      <c r="E595" s="60"/>
      <c r="F595" s="117"/>
      <c r="G595" s="97"/>
      <c r="H595" s="97"/>
    </row>
    <row r="596" spans="1:8" ht="15">
      <c r="A596" s="87"/>
      <c r="B596" s="99" t="s">
        <v>337</v>
      </c>
      <c r="C596" s="90">
        <v>169250</v>
      </c>
      <c r="D596" s="126">
        <v>169520</v>
      </c>
      <c r="E596" s="106"/>
      <c r="F596" s="93">
        <v>172900</v>
      </c>
      <c r="G596" s="97"/>
      <c r="H596" s="97"/>
    </row>
    <row r="597" spans="1:8" ht="15">
      <c r="A597" s="87"/>
      <c r="B597" s="99" t="s">
        <v>339</v>
      </c>
      <c r="C597" s="90">
        <v>8600</v>
      </c>
      <c r="D597" s="126">
        <v>7600</v>
      </c>
      <c r="E597" s="106"/>
      <c r="F597" s="93">
        <v>7600</v>
      </c>
      <c r="G597" s="97"/>
      <c r="H597" s="97"/>
    </row>
    <row r="598" spans="1:8" ht="15">
      <c r="A598" s="87">
        <f>A568+1</f>
        <v>48</v>
      </c>
      <c r="B598" s="99" t="s">
        <v>340</v>
      </c>
      <c r="C598" s="90">
        <v>46850</v>
      </c>
      <c r="D598" s="126">
        <v>24770</v>
      </c>
      <c r="E598" s="106"/>
      <c r="F598" s="93">
        <v>22570</v>
      </c>
      <c r="G598" s="97"/>
      <c r="H598" s="97"/>
    </row>
    <row r="599" spans="1:8" ht="15">
      <c r="A599" s="87"/>
      <c r="B599" s="99" t="s">
        <v>341</v>
      </c>
      <c r="C599" s="90">
        <v>0</v>
      </c>
      <c r="D599" s="126">
        <v>2000</v>
      </c>
      <c r="E599" s="106"/>
      <c r="F599" s="93">
        <v>2000</v>
      </c>
      <c r="G599" s="97"/>
      <c r="H599" s="97"/>
    </row>
    <row r="600" spans="1:8" ht="15">
      <c r="A600" s="87"/>
      <c r="B600" s="99" t="s">
        <v>342</v>
      </c>
      <c r="C600" s="90">
        <v>122700</v>
      </c>
      <c r="D600" s="126">
        <v>119000</v>
      </c>
      <c r="E600" s="106"/>
      <c r="F600" s="93">
        <v>115100</v>
      </c>
      <c r="G600" s="97"/>
      <c r="H600" s="97"/>
    </row>
    <row r="601" spans="1:8" ht="15" hidden="1">
      <c r="A601" s="87"/>
      <c r="B601" s="99" t="s">
        <v>343</v>
      </c>
      <c r="C601" s="90">
        <v>0</v>
      </c>
      <c r="D601" s="126">
        <v>0</v>
      </c>
      <c r="E601" s="106"/>
      <c r="F601" s="93">
        <v>0</v>
      </c>
      <c r="G601" s="97"/>
      <c r="H601" s="97"/>
    </row>
    <row r="602" spans="1:8" ht="15">
      <c r="A602" s="184"/>
      <c r="B602" s="103" t="s">
        <v>348</v>
      </c>
      <c r="C602" s="113">
        <v>347400</v>
      </c>
      <c r="D602" s="114">
        <v>322890</v>
      </c>
      <c r="E602" s="106"/>
      <c r="F602" s="127">
        <v>320170</v>
      </c>
      <c r="G602" s="97"/>
      <c r="H602" s="97"/>
    </row>
    <row r="603" spans="1:8" ht="3" customHeight="1">
      <c r="A603" s="184"/>
      <c r="B603" s="99"/>
      <c r="C603" s="96"/>
      <c r="D603" s="108"/>
      <c r="E603" s="106"/>
      <c r="F603" s="117"/>
      <c r="G603" s="97"/>
      <c r="H603" s="97"/>
    </row>
    <row r="604" spans="1:8" ht="15">
      <c r="A604" s="87">
        <f>A598</f>
        <v>48</v>
      </c>
      <c r="B604" s="99" t="s">
        <v>345</v>
      </c>
      <c r="C604" s="90">
        <v>208000</v>
      </c>
      <c r="D604" s="126">
        <v>108000</v>
      </c>
      <c r="E604" s="106"/>
      <c r="F604" s="112">
        <f>108000+45000</f>
        <v>153000</v>
      </c>
      <c r="G604" s="97"/>
      <c r="H604" s="97"/>
    </row>
    <row r="605" spans="1:8" ht="15">
      <c r="A605" s="184"/>
      <c r="B605" s="103" t="s">
        <v>346</v>
      </c>
      <c r="C605" s="113">
        <v>208000</v>
      </c>
      <c r="D605" s="129">
        <v>108000</v>
      </c>
      <c r="E605" s="60"/>
      <c r="F605" s="127">
        <v>153000</v>
      </c>
      <c r="G605" s="97"/>
      <c r="H605" s="97"/>
    </row>
    <row r="606" spans="1:8" ht="15" customHeight="1">
      <c r="A606" s="184"/>
      <c r="B606" s="99"/>
      <c r="C606" s="96"/>
      <c r="D606" s="100"/>
      <c r="E606" s="60"/>
      <c r="F606" s="117"/>
      <c r="G606" s="97"/>
      <c r="H606" s="97"/>
    </row>
    <row r="607" spans="1:8" ht="15" customHeight="1">
      <c r="A607" s="188"/>
      <c r="B607" s="103" t="s">
        <v>347</v>
      </c>
      <c r="C607" s="104">
        <v>139400</v>
      </c>
      <c r="D607" s="118">
        <v>214890</v>
      </c>
      <c r="E607" s="60"/>
      <c r="F607" s="120">
        <f>212170-45000</f>
        <v>167170</v>
      </c>
      <c r="G607" s="97"/>
      <c r="H607" s="97"/>
    </row>
    <row r="608" spans="1:8" ht="4.5" customHeight="1" thickBot="1">
      <c r="A608" s="231"/>
      <c r="B608" s="232"/>
      <c r="C608" s="141"/>
      <c r="D608" s="233"/>
      <c r="E608" s="60"/>
      <c r="F608" s="164"/>
      <c r="G608" s="97"/>
      <c r="H608" s="97"/>
    </row>
    <row r="609" spans="1:8" ht="15" customHeight="1" thickBot="1">
      <c r="A609" s="56"/>
      <c r="B609" s="179"/>
      <c r="C609" s="145"/>
      <c r="D609" s="145"/>
      <c r="E609" s="60"/>
      <c r="F609" s="203"/>
      <c r="G609" s="97"/>
      <c r="H609" s="97"/>
    </row>
    <row r="610" spans="1:8" ht="15" customHeight="1">
      <c r="A610" s="143" t="s">
        <v>350</v>
      </c>
      <c r="B610" s="179"/>
      <c r="C610" s="145"/>
      <c r="D610" s="145"/>
      <c r="E610" s="145"/>
      <c r="F610" s="147"/>
      <c r="G610" s="97"/>
      <c r="H610" s="97"/>
    </row>
    <row r="611" spans="1:8" ht="15" customHeight="1">
      <c r="A611" s="177">
        <f>A598</f>
        <v>48</v>
      </c>
      <c r="B611" s="624" t="s">
        <v>27</v>
      </c>
      <c r="C611" s="624"/>
      <c r="D611" s="624"/>
      <c r="E611" s="624"/>
      <c r="F611" s="616"/>
      <c r="G611" s="97"/>
      <c r="H611" s="58"/>
    </row>
    <row r="612" spans="1:8" ht="15" customHeight="1">
      <c r="A612" s="177"/>
      <c r="B612" s="149" t="s">
        <v>28</v>
      </c>
      <c r="C612" s="453"/>
      <c r="D612" s="453"/>
      <c r="E612" s="453"/>
      <c r="F612" s="454"/>
      <c r="G612" s="97"/>
      <c r="H612" s="58"/>
    </row>
    <row r="613" spans="1:8" ht="15" customHeight="1">
      <c r="A613" s="177"/>
      <c r="B613" s="149" t="s">
        <v>29</v>
      </c>
      <c r="C613" s="60"/>
      <c r="D613" s="60"/>
      <c r="E613" s="60"/>
      <c r="F613" s="109"/>
      <c r="G613" s="97"/>
      <c r="H613" s="58"/>
    </row>
    <row r="614" spans="1:8" ht="3.75" customHeight="1" thickBot="1">
      <c r="A614" s="181"/>
      <c r="B614" s="155"/>
      <c r="C614" s="156"/>
      <c r="D614" s="156"/>
      <c r="E614" s="156"/>
      <c r="F614" s="157"/>
      <c r="G614" s="97"/>
      <c r="H614" s="97"/>
    </row>
    <row r="615" spans="1:8" s="75" customFormat="1" ht="15">
      <c r="A615" s="207"/>
      <c r="B615" s="149"/>
      <c r="C615" s="60"/>
      <c r="D615" s="60"/>
      <c r="E615" s="60"/>
      <c r="F615" s="142"/>
      <c r="G615" s="97"/>
      <c r="H615" s="97"/>
    </row>
    <row r="616" spans="1:8" s="75" customFormat="1" ht="18">
      <c r="A616" s="208" t="s">
        <v>373</v>
      </c>
      <c r="B616" s="149"/>
      <c r="C616" s="60"/>
      <c r="D616" s="60"/>
      <c r="E616" s="60"/>
      <c r="F616" s="142"/>
      <c r="G616" s="97"/>
      <c r="H616" s="97"/>
    </row>
    <row r="617" spans="1:8" s="75" customFormat="1" ht="15.75" thickBot="1">
      <c r="A617" s="56"/>
      <c r="B617" s="206"/>
      <c r="C617" s="60"/>
      <c r="D617" s="60"/>
      <c r="E617" s="60"/>
      <c r="F617" s="142"/>
      <c r="G617" s="97"/>
      <c r="H617" s="97"/>
    </row>
    <row r="618" spans="1:8" ht="15">
      <c r="A618" s="445" t="s">
        <v>333</v>
      </c>
      <c r="B618" s="446"/>
      <c r="C618" s="70" t="s">
        <v>213</v>
      </c>
      <c r="D618" s="447" t="s">
        <v>214</v>
      </c>
      <c r="E618" s="123"/>
      <c r="F618" s="74" t="s">
        <v>213</v>
      </c>
      <c r="G618" s="97"/>
      <c r="H618" s="97"/>
    </row>
    <row r="619" spans="1:8" ht="15.75" thickBot="1">
      <c r="A619" s="231"/>
      <c r="B619" s="77"/>
      <c r="C619" s="78" t="s">
        <v>424</v>
      </c>
      <c r="D619" s="448" t="s">
        <v>424</v>
      </c>
      <c r="E619" s="123"/>
      <c r="F619" s="81" t="s">
        <v>440</v>
      </c>
      <c r="G619" s="97"/>
      <c r="H619" s="97"/>
    </row>
    <row r="620" spans="1:8" ht="15">
      <c r="A620" s="184"/>
      <c r="B620" s="121"/>
      <c r="C620" s="70" t="s">
        <v>218</v>
      </c>
      <c r="D620" s="447" t="s">
        <v>218</v>
      </c>
      <c r="E620" s="123"/>
      <c r="F620" s="74" t="s">
        <v>218</v>
      </c>
      <c r="G620" s="97"/>
      <c r="H620" s="97"/>
    </row>
    <row r="621" spans="1:8" ht="15">
      <c r="A621" s="184"/>
      <c r="B621" s="132" t="s">
        <v>379</v>
      </c>
      <c r="C621" s="90"/>
      <c r="D621" s="100"/>
      <c r="E621" s="60"/>
      <c r="F621" s="93"/>
      <c r="G621" s="97"/>
      <c r="H621" s="97"/>
    </row>
    <row r="622" spans="1:8" ht="15">
      <c r="A622" s="184"/>
      <c r="B622" s="99"/>
      <c r="C622" s="96"/>
      <c r="D622" s="130"/>
      <c r="E622" s="131"/>
      <c r="F622" s="117"/>
      <c r="G622" s="97"/>
      <c r="H622" s="97"/>
    </row>
    <row r="623" spans="1:8" ht="15">
      <c r="A623" s="184"/>
      <c r="B623" s="132" t="s">
        <v>380</v>
      </c>
      <c r="C623" s="90"/>
      <c r="D623" s="100"/>
      <c r="E623" s="60"/>
      <c r="F623" s="93"/>
      <c r="G623" s="97"/>
      <c r="H623" s="97"/>
    </row>
    <row r="624" spans="1:8" ht="15">
      <c r="A624" s="87">
        <f>A604+1</f>
        <v>49</v>
      </c>
      <c r="B624" s="99" t="s">
        <v>337</v>
      </c>
      <c r="C624" s="90">
        <v>128000</v>
      </c>
      <c r="D624" s="126">
        <v>104350</v>
      </c>
      <c r="E624" s="128"/>
      <c r="F624" s="93">
        <v>133700</v>
      </c>
      <c r="G624" s="97"/>
      <c r="H624" s="97"/>
    </row>
    <row r="625" spans="1:8" ht="15">
      <c r="A625" s="87">
        <f>A624+1</f>
        <v>50</v>
      </c>
      <c r="B625" s="99" t="s">
        <v>338</v>
      </c>
      <c r="C625" s="90">
        <v>16550</v>
      </c>
      <c r="D625" s="126">
        <v>1730</v>
      </c>
      <c r="E625" s="128"/>
      <c r="F625" s="93">
        <v>1750</v>
      </c>
      <c r="G625" s="97"/>
      <c r="H625" s="97"/>
    </row>
    <row r="626" spans="1:8" ht="15">
      <c r="A626" s="87"/>
      <c r="B626" s="99" t="s">
        <v>339</v>
      </c>
      <c r="C626" s="90">
        <v>1650</v>
      </c>
      <c r="D626" s="126">
        <v>1650</v>
      </c>
      <c r="E626" s="106"/>
      <c r="F626" s="93">
        <v>2050</v>
      </c>
      <c r="G626" s="97"/>
      <c r="H626" s="97"/>
    </row>
    <row r="627" spans="1:8" ht="15">
      <c r="A627" s="87">
        <f>A625</f>
        <v>50</v>
      </c>
      <c r="B627" s="99" t="s">
        <v>340</v>
      </c>
      <c r="C627" s="90">
        <v>116800</v>
      </c>
      <c r="D627" s="126">
        <v>107360</v>
      </c>
      <c r="E627" s="128"/>
      <c r="F627" s="93">
        <v>108260</v>
      </c>
      <c r="G627" s="97"/>
      <c r="H627" s="97"/>
    </row>
    <row r="628" spans="1:8" ht="15">
      <c r="A628" s="87">
        <f>A625</f>
        <v>50</v>
      </c>
      <c r="B628" s="99" t="s">
        <v>341</v>
      </c>
      <c r="C628" s="90">
        <v>0</v>
      </c>
      <c r="D628" s="126">
        <v>34600</v>
      </c>
      <c r="E628" s="106"/>
      <c r="F628" s="93">
        <v>34600</v>
      </c>
      <c r="G628" s="97"/>
      <c r="H628" s="97"/>
    </row>
    <row r="629" spans="1:8" s="187" customFormat="1" ht="15">
      <c r="A629" s="184"/>
      <c r="B629" s="99" t="s">
        <v>342</v>
      </c>
      <c r="C629" s="90">
        <v>20500</v>
      </c>
      <c r="D629" s="126">
        <v>20500</v>
      </c>
      <c r="E629" s="106"/>
      <c r="F629" s="93">
        <v>20000</v>
      </c>
      <c r="G629" s="97"/>
      <c r="H629" s="97"/>
    </row>
    <row r="630" spans="1:8" s="187" customFormat="1" ht="15" customHeight="1">
      <c r="A630" s="87">
        <f>A628+1</f>
        <v>51</v>
      </c>
      <c r="B630" s="99" t="s">
        <v>343</v>
      </c>
      <c r="C630" s="90">
        <v>57100</v>
      </c>
      <c r="D630" s="90">
        <v>269800</v>
      </c>
      <c r="E630" s="106"/>
      <c r="F630" s="93">
        <v>86800</v>
      </c>
      <c r="G630" s="97"/>
      <c r="H630" s="97"/>
    </row>
    <row r="631" spans="1:8" s="187" customFormat="1" ht="15" customHeight="1">
      <c r="A631" s="188"/>
      <c r="B631" s="103" t="s">
        <v>348</v>
      </c>
      <c r="C631" s="104">
        <v>340600</v>
      </c>
      <c r="D631" s="230">
        <v>539990</v>
      </c>
      <c r="E631" s="128"/>
      <c r="F631" s="120">
        <v>387160</v>
      </c>
      <c r="G631" s="97"/>
      <c r="H631" s="97"/>
    </row>
    <row r="632" spans="1:8" s="187" customFormat="1" ht="3" customHeight="1">
      <c r="A632" s="184"/>
      <c r="B632" s="101"/>
      <c r="C632" s="96"/>
      <c r="D632" s="130"/>
      <c r="E632" s="128"/>
      <c r="F632" s="117"/>
      <c r="G632" s="97"/>
      <c r="H632" s="97"/>
    </row>
    <row r="633" spans="1:8" s="187" customFormat="1" ht="15" customHeight="1">
      <c r="A633" s="87">
        <f>A630+1</f>
        <v>52</v>
      </c>
      <c r="B633" s="99" t="s">
        <v>30</v>
      </c>
      <c r="C633" s="90">
        <v>41500</v>
      </c>
      <c r="D633" s="90">
        <v>22500</v>
      </c>
      <c r="E633" s="128"/>
      <c r="F633" s="93">
        <v>41500</v>
      </c>
      <c r="G633" s="97"/>
      <c r="H633" s="97"/>
    </row>
    <row r="634" spans="1:8" s="187" customFormat="1" ht="15" customHeight="1">
      <c r="A634" s="87">
        <f>A633+1</f>
        <v>53</v>
      </c>
      <c r="B634" s="99" t="s">
        <v>430</v>
      </c>
      <c r="C634" s="90">
        <v>0</v>
      </c>
      <c r="D634" s="90">
        <v>585000</v>
      </c>
      <c r="E634" s="128"/>
      <c r="F634" s="93">
        <v>252300</v>
      </c>
      <c r="G634" s="97"/>
      <c r="H634" s="97"/>
    </row>
    <row r="635" spans="1:8" s="187" customFormat="1" ht="15" customHeight="1">
      <c r="A635" s="184"/>
      <c r="B635" s="103" t="s">
        <v>346</v>
      </c>
      <c r="C635" s="104">
        <v>41500</v>
      </c>
      <c r="D635" s="104">
        <v>607500</v>
      </c>
      <c r="E635" s="128"/>
      <c r="F635" s="120">
        <v>293800</v>
      </c>
      <c r="G635" s="97"/>
      <c r="H635" s="97"/>
    </row>
    <row r="636" spans="1:8" ht="15">
      <c r="A636" s="184"/>
      <c r="B636" s="101"/>
      <c r="C636" s="96"/>
      <c r="D636" s="130"/>
      <c r="E636" s="128"/>
      <c r="F636" s="117"/>
      <c r="G636" s="97"/>
      <c r="H636" s="97"/>
    </row>
    <row r="637" spans="1:8" ht="15">
      <c r="A637" s="184"/>
      <c r="B637" s="103" t="s">
        <v>347</v>
      </c>
      <c r="C637" s="104">
        <v>299100</v>
      </c>
      <c r="D637" s="104">
        <v>-67510</v>
      </c>
      <c r="E637" s="128"/>
      <c r="F637" s="120">
        <v>93360</v>
      </c>
      <c r="G637" s="97"/>
      <c r="H637" s="97"/>
    </row>
    <row r="638" spans="1:8" ht="15">
      <c r="A638" s="184"/>
      <c r="B638" s="101"/>
      <c r="C638" s="96"/>
      <c r="D638" s="130"/>
      <c r="E638" s="131"/>
      <c r="F638" s="117"/>
      <c r="G638" s="97"/>
      <c r="H638" s="97"/>
    </row>
    <row r="639" spans="1:8" ht="15">
      <c r="A639" s="184"/>
      <c r="B639" s="103" t="s">
        <v>298</v>
      </c>
      <c r="C639" s="209"/>
      <c r="D639" s="463"/>
      <c r="E639" s="150"/>
      <c r="F639" s="210"/>
      <c r="G639" s="97"/>
      <c r="H639" s="97"/>
    </row>
    <row r="640" spans="1:8" ht="15">
      <c r="A640" s="87">
        <f>A634+1</f>
        <v>54</v>
      </c>
      <c r="B640" s="99" t="s">
        <v>337</v>
      </c>
      <c r="C640" s="90">
        <v>495900</v>
      </c>
      <c r="D640" s="126">
        <v>419010</v>
      </c>
      <c r="E640" s="128"/>
      <c r="F640" s="93">
        <v>446200</v>
      </c>
      <c r="G640" s="97"/>
      <c r="H640" s="97"/>
    </row>
    <row r="641" spans="1:8" ht="15">
      <c r="A641" s="184"/>
      <c r="B641" s="99" t="s">
        <v>338</v>
      </c>
      <c r="C641" s="90">
        <v>41380</v>
      </c>
      <c r="D641" s="126">
        <v>38150</v>
      </c>
      <c r="E641" s="128"/>
      <c r="F641" s="93">
        <v>32910</v>
      </c>
      <c r="G641" s="97"/>
      <c r="H641" s="97"/>
    </row>
    <row r="642" spans="1:8" ht="15">
      <c r="A642" s="87">
        <f>A640+1</f>
        <v>55</v>
      </c>
      <c r="B642" s="99" t="s">
        <v>339</v>
      </c>
      <c r="C642" s="90">
        <v>18400</v>
      </c>
      <c r="D642" s="126">
        <v>27900</v>
      </c>
      <c r="E642" s="128"/>
      <c r="F642" s="93">
        <v>25000</v>
      </c>
      <c r="G642" s="97"/>
      <c r="H642" s="97"/>
    </row>
    <row r="643" spans="1:8" ht="15">
      <c r="A643" s="87">
        <f>A640</f>
        <v>54</v>
      </c>
      <c r="B643" s="99" t="s">
        <v>340</v>
      </c>
      <c r="C643" s="90">
        <v>158920</v>
      </c>
      <c r="D643" s="126">
        <v>223110</v>
      </c>
      <c r="E643" s="128"/>
      <c r="F643" s="93">
        <v>178550</v>
      </c>
      <c r="G643" s="97"/>
      <c r="H643" s="97"/>
    </row>
    <row r="644" spans="1:8" ht="15">
      <c r="A644" s="87"/>
      <c r="B644" s="99" t="s">
        <v>341</v>
      </c>
      <c r="C644" s="90">
        <v>0</v>
      </c>
      <c r="D644" s="126">
        <v>3260</v>
      </c>
      <c r="E644" s="106"/>
      <c r="F644" s="93">
        <v>3260</v>
      </c>
      <c r="G644" s="97"/>
      <c r="H644" s="97"/>
    </row>
    <row r="645" spans="1:8" ht="15">
      <c r="A645" s="87"/>
      <c r="B645" s="99" t="s">
        <v>342</v>
      </c>
      <c r="C645" s="90">
        <v>112000</v>
      </c>
      <c r="D645" s="126">
        <v>110100</v>
      </c>
      <c r="E645" s="128"/>
      <c r="F645" s="93">
        <v>101700</v>
      </c>
      <c r="G645" s="97"/>
      <c r="H645" s="97"/>
    </row>
    <row r="646" spans="1:8" ht="15">
      <c r="A646" s="184"/>
      <c r="B646" s="103" t="s">
        <v>348</v>
      </c>
      <c r="C646" s="211">
        <v>826600</v>
      </c>
      <c r="D646" s="163">
        <v>821530</v>
      </c>
      <c r="E646" s="128"/>
      <c r="F646" s="212">
        <v>787620</v>
      </c>
      <c r="G646" s="97"/>
      <c r="H646" s="97"/>
    </row>
    <row r="647" spans="1:8" ht="3" customHeight="1">
      <c r="A647" s="184"/>
      <c r="B647" s="99"/>
      <c r="C647" s="96"/>
      <c r="D647" s="108"/>
      <c r="E647" s="106"/>
      <c r="F647" s="117"/>
      <c r="G647" s="97"/>
      <c r="H647" s="97"/>
    </row>
    <row r="648" spans="1:8" ht="15">
      <c r="A648" s="87">
        <f>A642+1</f>
        <v>56</v>
      </c>
      <c r="B648" s="99" t="s">
        <v>366</v>
      </c>
      <c r="C648" s="90">
        <v>826600</v>
      </c>
      <c r="D648" s="126">
        <v>821530</v>
      </c>
      <c r="E648" s="128"/>
      <c r="F648" s="93">
        <v>787620</v>
      </c>
      <c r="G648" s="97"/>
      <c r="H648" s="97"/>
    </row>
    <row r="649" spans="1:8" ht="15">
      <c r="A649" s="184"/>
      <c r="B649" s="103" t="s">
        <v>346</v>
      </c>
      <c r="C649" s="211">
        <v>826600</v>
      </c>
      <c r="D649" s="158">
        <v>821530</v>
      </c>
      <c r="E649" s="131"/>
      <c r="F649" s="212">
        <v>787620</v>
      </c>
      <c r="G649" s="97"/>
      <c r="H649" s="97"/>
    </row>
    <row r="650" spans="1:8" ht="15">
      <c r="A650" s="184"/>
      <c r="B650" s="159"/>
      <c r="C650" s="110"/>
      <c r="D650" s="176"/>
      <c r="E650" s="131"/>
      <c r="F650" s="112"/>
      <c r="G650" s="97"/>
      <c r="H650" s="97"/>
    </row>
    <row r="651" spans="1:8" ht="15">
      <c r="A651" s="188"/>
      <c r="B651" s="103" t="s">
        <v>347</v>
      </c>
      <c r="C651" s="213">
        <v>0</v>
      </c>
      <c r="D651" s="174">
        <v>0</v>
      </c>
      <c r="E651" s="131"/>
      <c r="F651" s="214">
        <v>0</v>
      </c>
      <c r="G651" s="97"/>
      <c r="H651" s="97"/>
    </row>
    <row r="652" spans="1:8" ht="3.75" customHeight="1" thickBot="1">
      <c r="A652" s="189"/>
      <c r="B652" s="190"/>
      <c r="C652" s="215"/>
      <c r="D652" s="437"/>
      <c r="E652" s="131"/>
      <c r="F652" s="216"/>
      <c r="G652" s="97"/>
      <c r="H652" s="97"/>
    </row>
    <row r="653" spans="1:8" ht="15.75" thickBot="1">
      <c r="A653" s="234"/>
      <c r="B653" s="195"/>
      <c r="C653" s="131"/>
      <c r="D653" s="131"/>
      <c r="E653" s="131"/>
      <c r="F653" s="217"/>
      <c r="G653" s="97"/>
      <c r="H653" s="97"/>
    </row>
    <row r="654" spans="1:8" ht="15">
      <c r="A654" s="143" t="s">
        <v>350</v>
      </c>
      <c r="B654" s="179"/>
      <c r="C654" s="145"/>
      <c r="D654" s="145"/>
      <c r="E654" s="145"/>
      <c r="F654" s="147"/>
      <c r="G654" s="97"/>
      <c r="H654" s="97"/>
    </row>
    <row r="655" spans="1:8" ht="15">
      <c r="A655" s="177">
        <f>A624</f>
        <v>49</v>
      </c>
      <c r="B655" s="624" t="s">
        <v>516</v>
      </c>
      <c r="C655" s="624"/>
      <c r="D655" s="624"/>
      <c r="E655" s="624"/>
      <c r="F655" s="616"/>
      <c r="G655" s="97"/>
      <c r="H655" s="97"/>
    </row>
    <row r="656" spans="1:8" ht="15" customHeight="1">
      <c r="A656" s="177">
        <f>A625</f>
        <v>50</v>
      </c>
      <c r="B656" s="439" t="s">
        <v>499</v>
      </c>
      <c r="C656" s="439"/>
      <c r="D656" s="439"/>
      <c r="E656" s="439"/>
      <c r="F656" s="464"/>
      <c r="G656" s="97"/>
      <c r="H656" s="97"/>
    </row>
    <row r="657" spans="1:8" ht="15">
      <c r="A657" s="177"/>
      <c r="B657" s="439" t="s">
        <v>500</v>
      </c>
      <c r="C657" s="439"/>
      <c r="D657" s="439"/>
      <c r="E657" s="439"/>
      <c r="F657" s="464"/>
      <c r="G657" s="97"/>
      <c r="H657" s="97"/>
    </row>
    <row r="658" spans="1:8" ht="15">
      <c r="A658" s="177"/>
      <c r="B658" s="439" t="s">
        <v>501</v>
      </c>
      <c r="C658" s="439"/>
      <c r="D658" s="439"/>
      <c r="E658" s="439"/>
      <c r="F658" s="464"/>
      <c r="G658" s="97"/>
      <c r="H658" s="97"/>
    </row>
    <row r="659" spans="1:8" ht="15">
      <c r="A659" s="177">
        <f>A630</f>
        <v>51</v>
      </c>
      <c r="B659" s="149" t="s">
        <v>31</v>
      </c>
      <c r="C659" s="60"/>
      <c r="D659" s="60"/>
      <c r="E659" s="60"/>
      <c r="F659" s="109"/>
      <c r="G659" s="97"/>
      <c r="H659" s="97"/>
    </row>
    <row r="660" spans="1:8" ht="15">
      <c r="A660" s="177"/>
      <c r="B660" s="149" t="s">
        <v>32</v>
      </c>
      <c r="C660" s="60"/>
      <c r="D660" s="60"/>
      <c r="E660" s="60"/>
      <c r="F660" s="109"/>
      <c r="G660" s="97"/>
      <c r="H660" s="97"/>
    </row>
    <row r="661" spans="1:8" ht="15">
      <c r="A661" s="177"/>
      <c r="B661" s="149" t="s">
        <v>33</v>
      </c>
      <c r="C661" s="60"/>
      <c r="D661" s="60"/>
      <c r="E661" s="60"/>
      <c r="F661" s="109"/>
      <c r="G661" s="97"/>
      <c r="H661" s="97"/>
    </row>
    <row r="662" spans="1:8" ht="15">
      <c r="A662" s="177">
        <f>A633</f>
        <v>52</v>
      </c>
      <c r="B662" s="624" t="s">
        <v>34</v>
      </c>
      <c r="C662" s="624"/>
      <c r="D662" s="624"/>
      <c r="E662" s="624"/>
      <c r="F662" s="616"/>
      <c r="G662" s="97"/>
      <c r="H662" s="97"/>
    </row>
    <row r="663" spans="1:8" ht="15">
      <c r="A663" s="177"/>
      <c r="B663" s="624" t="s">
        <v>35</v>
      </c>
      <c r="C663" s="624"/>
      <c r="D663" s="624"/>
      <c r="E663" s="624"/>
      <c r="F663" s="616"/>
      <c r="G663" s="97"/>
      <c r="H663" s="97"/>
    </row>
    <row r="664" spans="1:8" ht="15">
      <c r="A664" s="177"/>
      <c r="B664" s="624" t="s">
        <v>36</v>
      </c>
      <c r="C664" s="624"/>
      <c r="D664" s="624"/>
      <c r="E664" s="624"/>
      <c r="F664" s="616"/>
      <c r="G664" s="97"/>
      <c r="H664" s="97"/>
    </row>
    <row r="665" spans="1:8" ht="15">
      <c r="A665" s="177">
        <f>A634</f>
        <v>53</v>
      </c>
      <c r="B665" s="149" t="s">
        <v>37</v>
      </c>
      <c r="C665" s="60"/>
      <c r="D665" s="60"/>
      <c r="E665" s="60"/>
      <c r="F665" s="109"/>
      <c r="G665" s="97"/>
      <c r="H665" s="97"/>
    </row>
    <row r="666" spans="1:8" ht="15">
      <c r="A666" s="177"/>
      <c r="B666" s="149" t="s">
        <v>38</v>
      </c>
      <c r="C666" s="60"/>
      <c r="D666" s="60"/>
      <c r="E666" s="60"/>
      <c r="F666" s="109"/>
      <c r="G666" s="97"/>
      <c r="H666" s="97"/>
    </row>
    <row r="667" spans="1:8" ht="15">
      <c r="A667" s="177">
        <f>A640</f>
        <v>54</v>
      </c>
      <c r="B667" s="149" t="s">
        <v>39</v>
      </c>
      <c r="C667" s="60"/>
      <c r="D667" s="60"/>
      <c r="E667" s="60"/>
      <c r="F667" s="109"/>
      <c r="G667" s="97"/>
      <c r="H667" s="97"/>
    </row>
    <row r="668" spans="1:8" ht="15">
      <c r="A668" s="177"/>
      <c r="B668" s="149" t="s">
        <v>40</v>
      </c>
      <c r="C668" s="60"/>
      <c r="D668" s="60"/>
      <c r="E668" s="60"/>
      <c r="F668" s="109"/>
      <c r="G668" s="97"/>
      <c r="H668" s="97"/>
    </row>
    <row r="669" spans="1:8" ht="15">
      <c r="A669" s="177">
        <f>A642</f>
        <v>55</v>
      </c>
      <c r="B669" s="149" t="s">
        <v>41</v>
      </c>
      <c r="C669" s="60"/>
      <c r="D669" s="60"/>
      <c r="E669" s="60"/>
      <c r="F669" s="109"/>
      <c r="G669" s="97"/>
      <c r="H669" s="97"/>
    </row>
    <row r="670" spans="1:8" ht="15">
      <c r="A670" s="177"/>
      <c r="B670" s="149" t="s">
        <v>42</v>
      </c>
      <c r="C670" s="60"/>
      <c r="D670" s="60"/>
      <c r="E670" s="60"/>
      <c r="F670" s="109"/>
      <c r="G670" s="97"/>
      <c r="H670" s="97"/>
    </row>
    <row r="671" spans="1:8" ht="15">
      <c r="A671" s="177"/>
      <c r="B671" s="149" t="s">
        <v>43</v>
      </c>
      <c r="C671" s="60"/>
      <c r="D671" s="60"/>
      <c r="E671" s="60"/>
      <c r="F671" s="109"/>
      <c r="G671" s="97"/>
      <c r="H671" s="97"/>
    </row>
    <row r="672" spans="1:8" ht="15">
      <c r="A672" s="177">
        <f>A648</f>
        <v>56</v>
      </c>
      <c r="B672" s="149" t="s">
        <v>44</v>
      </c>
      <c r="C672" s="60"/>
      <c r="D672" s="60"/>
      <c r="E672" s="60"/>
      <c r="F672" s="109"/>
      <c r="G672" s="97"/>
      <c r="H672" s="97"/>
    </row>
    <row r="673" spans="1:8" ht="4.5" customHeight="1" thickBot="1">
      <c r="A673" s="154"/>
      <c r="B673" s="465"/>
      <c r="C673" s="170"/>
      <c r="D673" s="170"/>
      <c r="E673" s="170"/>
      <c r="F673" s="218"/>
      <c r="G673" s="97"/>
      <c r="H673" s="97"/>
    </row>
    <row r="674" spans="1:8" ht="15">
      <c r="A674" s="234"/>
      <c r="B674" s="195"/>
      <c r="C674" s="131"/>
      <c r="D674" s="131"/>
      <c r="E674" s="131"/>
      <c r="F674" s="217"/>
      <c r="G674" s="97"/>
      <c r="H674" s="97"/>
    </row>
    <row r="675" spans="1:8" ht="18">
      <c r="A675" s="208" t="s">
        <v>373</v>
      </c>
      <c r="B675" s="195"/>
      <c r="C675" s="131"/>
      <c r="D675" s="131"/>
      <c r="E675" s="131"/>
      <c r="F675" s="217"/>
      <c r="G675" s="97"/>
      <c r="H675" s="97"/>
    </row>
    <row r="676" spans="1:8" ht="15.75" thickBot="1">
      <c r="A676" s="234"/>
      <c r="B676" s="195"/>
      <c r="C676" s="131"/>
      <c r="D676" s="131"/>
      <c r="E676" s="131"/>
      <c r="F676" s="217"/>
      <c r="G676" s="97"/>
      <c r="H676" s="97"/>
    </row>
    <row r="677" spans="1:8" ht="15">
      <c r="A677" s="445" t="s">
        <v>333</v>
      </c>
      <c r="B677" s="446"/>
      <c r="C677" s="70" t="s">
        <v>213</v>
      </c>
      <c r="D677" s="447" t="s">
        <v>214</v>
      </c>
      <c r="E677" s="123"/>
      <c r="F677" s="74" t="s">
        <v>213</v>
      </c>
      <c r="G677" s="97"/>
      <c r="H677" s="97"/>
    </row>
    <row r="678" spans="1:8" ht="15.75" thickBot="1">
      <c r="A678" s="231"/>
      <c r="B678" s="77"/>
      <c r="C678" s="78" t="s">
        <v>424</v>
      </c>
      <c r="D678" s="448" t="s">
        <v>424</v>
      </c>
      <c r="E678" s="123"/>
      <c r="F678" s="81" t="s">
        <v>440</v>
      </c>
      <c r="G678" s="97"/>
      <c r="H678" s="97"/>
    </row>
    <row r="679" spans="1:8" ht="15">
      <c r="A679" s="184"/>
      <c r="B679" s="121"/>
      <c r="C679" s="70" t="s">
        <v>218</v>
      </c>
      <c r="D679" s="447" t="s">
        <v>218</v>
      </c>
      <c r="E679" s="123"/>
      <c r="F679" s="74" t="s">
        <v>218</v>
      </c>
      <c r="G679" s="97"/>
      <c r="H679" s="97"/>
    </row>
    <row r="680" spans="1:8" ht="15">
      <c r="A680" s="184"/>
      <c r="B680" s="132" t="s">
        <v>381</v>
      </c>
      <c r="C680" s="90"/>
      <c r="D680" s="100"/>
      <c r="E680" s="60"/>
      <c r="F680" s="93"/>
      <c r="G680" s="97"/>
      <c r="H680" s="97"/>
    </row>
    <row r="681" spans="1:8" ht="15">
      <c r="A681" s="87">
        <f>A648+1</f>
        <v>57</v>
      </c>
      <c r="B681" s="99" t="s">
        <v>337</v>
      </c>
      <c r="C681" s="90">
        <v>114840</v>
      </c>
      <c r="D681" s="126">
        <v>133440</v>
      </c>
      <c r="E681" s="128"/>
      <c r="F681" s="93">
        <v>111170</v>
      </c>
      <c r="G681" s="97"/>
      <c r="H681" s="97"/>
    </row>
    <row r="682" spans="1:8" ht="15" hidden="1">
      <c r="A682" s="184"/>
      <c r="B682" s="99" t="s">
        <v>338</v>
      </c>
      <c r="C682" s="90">
        <v>0</v>
      </c>
      <c r="D682" s="126">
        <v>0</v>
      </c>
      <c r="E682" s="128"/>
      <c r="F682" s="93">
        <v>0</v>
      </c>
      <c r="G682" s="97"/>
      <c r="H682" s="97"/>
    </row>
    <row r="683" spans="1:8" ht="15">
      <c r="A683" s="87"/>
      <c r="B683" s="99" t="s">
        <v>339</v>
      </c>
      <c r="C683" s="90">
        <v>3700</v>
      </c>
      <c r="D683" s="126">
        <v>4700</v>
      </c>
      <c r="E683" s="128"/>
      <c r="F683" s="93">
        <v>3900</v>
      </c>
      <c r="G683" s="97"/>
      <c r="H683" s="97"/>
    </row>
    <row r="684" spans="1:8" ht="15">
      <c r="A684" s="87">
        <f>A681+1</f>
        <v>58</v>
      </c>
      <c r="B684" s="99" t="s">
        <v>340</v>
      </c>
      <c r="C684" s="90">
        <v>6250</v>
      </c>
      <c r="D684" s="126">
        <v>90950</v>
      </c>
      <c r="E684" s="128"/>
      <c r="F684" s="93">
        <v>2900</v>
      </c>
      <c r="G684" s="97"/>
      <c r="H684" s="97"/>
    </row>
    <row r="685" spans="1:8" ht="15" hidden="1">
      <c r="A685" s="188"/>
      <c r="B685" s="99" t="s">
        <v>341</v>
      </c>
      <c r="C685" s="90">
        <v>0</v>
      </c>
      <c r="D685" s="126">
        <v>0</v>
      </c>
      <c r="E685" s="128"/>
      <c r="F685" s="93">
        <v>0</v>
      </c>
      <c r="G685" s="97"/>
      <c r="H685" s="97"/>
    </row>
    <row r="686" spans="1:8" ht="15">
      <c r="A686" s="184"/>
      <c r="B686" s="99" t="s">
        <v>342</v>
      </c>
      <c r="C686" s="90">
        <v>28900</v>
      </c>
      <c r="D686" s="126">
        <v>29000</v>
      </c>
      <c r="E686" s="128"/>
      <c r="F686" s="93">
        <v>27800</v>
      </c>
      <c r="G686" s="97"/>
      <c r="H686" s="97"/>
    </row>
    <row r="687" spans="1:8" ht="15">
      <c r="A687" s="188"/>
      <c r="B687" s="99" t="s">
        <v>343</v>
      </c>
      <c r="C687" s="90">
        <v>4100</v>
      </c>
      <c r="D687" s="126">
        <v>4100</v>
      </c>
      <c r="E687" s="128"/>
      <c r="F687" s="93">
        <v>4100</v>
      </c>
      <c r="G687" s="97"/>
      <c r="H687" s="97"/>
    </row>
    <row r="688" spans="1:8" ht="15">
      <c r="A688" s="184"/>
      <c r="B688" s="103" t="s">
        <v>348</v>
      </c>
      <c r="C688" s="211">
        <v>157790</v>
      </c>
      <c r="D688" s="163">
        <v>262190</v>
      </c>
      <c r="E688" s="128"/>
      <c r="F688" s="212">
        <v>149870</v>
      </c>
      <c r="G688" s="97"/>
      <c r="H688" s="97"/>
    </row>
    <row r="689" spans="1:8" ht="6" customHeight="1">
      <c r="A689" s="184"/>
      <c r="B689" s="99"/>
      <c r="C689" s="96"/>
      <c r="D689" s="108"/>
      <c r="E689" s="106"/>
      <c r="F689" s="117"/>
      <c r="G689" s="97"/>
      <c r="H689" s="97"/>
    </row>
    <row r="690" spans="1:8" ht="15">
      <c r="A690" s="188">
        <f>A684</f>
        <v>58</v>
      </c>
      <c r="B690" s="99" t="s">
        <v>366</v>
      </c>
      <c r="C690" s="90">
        <v>0</v>
      </c>
      <c r="D690" s="126">
        <v>89400</v>
      </c>
      <c r="E690" s="128"/>
      <c r="F690" s="93">
        <v>0</v>
      </c>
      <c r="G690" s="97"/>
      <c r="H690" s="97"/>
    </row>
    <row r="691" spans="1:8" ht="15">
      <c r="A691" s="184"/>
      <c r="B691" s="103" t="s">
        <v>346</v>
      </c>
      <c r="C691" s="211">
        <v>0</v>
      </c>
      <c r="D691" s="163">
        <v>89400</v>
      </c>
      <c r="E691" s="128"/>
      <c r="F691" s="212">
        <v>0</v>
      </c>
      <c r="G691" s="97"/>
      <c r="H691" s="97"/>
    </row>
    <row r="692" spans="1:8" ht="15" customHeight="1">
      <c r="A692" s="184"/>
      <c r="B692" s="99"/>
      <c r="C692" s="96"/>
      <c r="D692" s="100"/>
      <c r="E692" s="60"/>
      <c r="F692" s="117"/>
      <c r="G692" s="97"/>
      <c r="H692" s="97"/>
    </row>
    <row r="693" spans="1:8" ht="15" customHeight="1">
      <c r="A693" s="188"/>
      <c r="B693" s="103" t="s">
        <v>347</v>
      </c>
      <c r="C693" s="104">
        <v>157790</v>
      </c>
      <c r="D693" s="118">
        <v>172790</v>
      </c>
      <c r="E693" s="60"/>
      <c r="F693" s="120">
        <v>149870</v>
      </c>
      <c r="G693" s="97"/>
      <c r="H693" s="97"/>
    </row>
    <row r="694" spans="1:7" ht="3.75" customHeight="1" thickBot="1">
      <c r="A694" s="231"/>
      <c r="B694" s="232"/>
      <c r="C694" s="141"/>
      <c r="D694" s="437"/>
      <c r="E694" s="131"/>
      <c r="F694" s="164"/>
      <c r="G694" s="97"/>
    </row>
    <row r="695" spans="1:7" ht="27" customHeight="1" thickBot="1">
      <c r="A695" s="56"/>
      <c r="B695" s="206"/>
      <c r="C695" s="60"/>
      <c r="D695" s="60"/>
      <c r="E695" s="60"/>
      <c r="F695" s="142"/>
      <c r="G695" s="97"/>
    </row>
    <row r="696" spans="1:8" s="75" customFormat="1" ht="15">
      <c r="A696" s="143" t="s">
        <v>350</v>
      </c>
      <c r="B696" s="179"/>
      <c r="C696" s="145"/>
      <c r="D696" s="145"/>
      <c r="E696" s="145"/>
      <c r="F696" s="147"/>
      <c r="G696" s="97"/>
      <c r="H696" s="97"/>
    </row>
    <row r="697" spans="1:8" s="75" customFormat="1" ht="15">
      <c r="A697" s="177">
        <f>A681</f>
        <v>57</v>
      </c>
      <c r="B697" s="624" t="s">
        <v>45</v>
      </c>
      <c r="C697" s="624"/>
      <c r="D697" s="624"/>
      <c r="E697" s="624"/>
      <c r="F697" s="616"/>
      <c r="G697" s="97"/>
      <c r="H697" s="97"/>
    </row>
    <row r="698" spans="1:8" s="75" customFormat="1" ht="15">
      <c r="A698" s="177">
        <f>A684</f>
        <v>58</v>
      </c>
      <c r="B698" s="624" t="s">
        <v>46</v>
      </c>
      <c r="C698" s="624"/>
      <c r="D698" s="624"/>
      <c r="E698" s="624"/>
      <c r="F698" s="616"/>
      <c r="G698" s="97"/>
      <c r="H698" s="97"/>
    </row>
    <row r="699" spans="1:8" s="75" customFormat="1" ht="15">
      <c r="A699" s="177"/>
      <c r="B699" s="149" t="s">
        <v>47</v>
      </c>
      <c r="C699" s="149"/>
      <c r="D699" s="149"/>
      <c r="E699" s="149"/>
      <c r="F699" s="440"/>
      <c r="G699" s="97"/>
      <c r="H699" s="97"/>
    </row>
    <row r="700" spans="1:8" s="75" customFormat="1" ht="15">
      <c r="A700" s="177"/>
      <c r="B700" s="151" t="s">
        <v>431</v>
      </c>
      <c r="C700" s="152"/>
      <c r="D700" s="152"/>
      <c r="E700" s="152"/>
      <c r="F700" s="219"/>
      <c r="G700" s="97"/>
      <c r="H700" s="97"/>
    </row>
    <row r="701" spans="1:8" s="75" customFormat="1" ht="4.5" customHeight="1" thickBot="1">
      <c r="A701" s="220"/>
      <c r="B701" s="221"/>
      <c r="C701" s="221"/>
      <c r="D701" s="221"/>
      <c r="E701" s="221"/>
      <c r="F701" s="466"/>
      <c r="G701" s="97"/>
      <c r="H701" s="97"/>
    </row>
    <row r="702" spans="1:8" s="75" customFormat="1" ht="15" thickBot="1">
      <c r="A702" s="62"/>
      <c r="B702" s="62"/>
      <c r="C702" s="62"/>
      <c r="D702" s="62"/>
      <c r="E702" s="62"/>
      <c r="F702" s="62"/>
      <c r="G702" s="97"/>
      <c r="H702" s="97"/>
    </row>
    <row r="703" spans="1:8" ht="15">
      <c r="A703" s="56"/>
      <c r="B703" s="461" t="s">
        <v>382</v>
      </c>
      <c r="C703" s="615">
        <f>SUM(C514,C543,C571,C607,C637,C651,C693)</f>
        <v>1516460</v>
      </c>
      <c r="D703" s="615">
        <f>SUM(D514,D543,D571,D607,D637,D651,D693)</f>
        <v>1502840</v>
      </c>
      <c r="E703" s="60"/>
      <c r="F703" s="615">
        <f>SUM(F514,F543,F571,F607,F637,F651,F693)</f>
        <v>1672700</v>
      </c>
      <c r="G703" s="97"/>
      <c r="H703" s="97"/>
    </row>
    <row r="704" spans="1:8" ht="15.75" thickBot="1">
      <c r="A704" s="56"/>
      <c r="B704" s="462" t="s">
        <v>383</v>
      </c>
      <c r="C704" s="648"/>
      <c r="D704" s="648"/>
      <c r="E704" s="123"/>
      <c r="F704" s="648"/>
      <c r="G704" s="97"/>
      <c r="H704" s="97"/>
    </row>
    <row r="705" spans="1:8" s="75" customFormat="1" ht="15">
      <c r="A705" s="56"/>
      <c r="B705" s="467"/>
      <c r="C705" s="222"/>
      <c r="D705" s="222"/>
      <c r="E705" s="123"/>
      <c r="F705" s="223"/>
      <c r="G705" s="97"/>
      <c r="H705" s="97"/>
    </row>
    <row r="706" spans="1:8" s="75" customFormat="1" ht="18">
      <c r="A706" s="208" t="s">
        <v>384</v>
      </c>
      <c r="B706" s="62"/>
      <c r="C706" s="60"/>
      <c r="D706" s="59"/>
      <c r="E706" s="60"/>
      <c r="F706" s="61"/>
      <c r="G706" s="97"/>
      <c r="H706" s="97"/>
    </row>
    <row r="707" spans="1:8" s="75" customFormat="1" ht="15.75" thickBot="1">
      <c r="A707" s="56"/>
      <c r="B707" s="200"/>
      <c r="C707" s="60"/>
      <c r="D707" s="131"/>
      <c r="E707" s="131"/>
      <c r="F707" s="142"/>
      <c r="G707" s="97"/>
      <c r="H707" s="97"/>
    </row>
    <row r="708" spans="1:8" ht="15">
      <c r="A708" s="445" t="s">
        <v>333</v>
      </c>
      <c r="B708" s="446"/>
      <c r="C708" s="70" t="s">
        <v>213</v>
      </c>
      <c r="D708" s="447" t="s">
        <v>214</v>
      </c>
      <c r="E708" s="123"/>
      <c r="F708" s="74" t="s">
        <v>213</v>
      </c>
      <c r="G708" s="97"/>
      <c r="H708" s="97"/>
    </row>
    <row r="709" spans="1:8" ht="15.75" thickBot="1">
      <c r="A709" s="231"/>
      <c r="B709" s="77"/>
      <c r="C709" s="78" t="s">
        <v>424</v>
      </c>
      <c r="D709" s="448" t="s">
        <v>424</v>
      </c>
      <c r="E709" s="123"/>
      <c r="F709" s="81" t="s">
        <v>440</v>
      </c>
      <c r="G709" s="97"/>
      <c r="H709" s="97"/>
    </row>
    <row r="710" spans="1:8" ht="15">
      <c r="A710" s="184"/>
      <c r="B710" s="446"/>
      <c r="C710" s="70" t="s">
        <v>218</v>
      </c>
      <c r="D710" s="447" t="s">
        <v>218</v>
      </c>
      <c r="E710" s="123"/>
      <c r="F710" s="74" t="s">
        <v>218</v>
      </c>
      <c r="G710" s="97"/>
      <c r="H710" s="97"/>
    </row>
    <row r="711" spans="1:8" ht="15">
      <c r="A711" s="184"/>
      <c r="B711" s="132" t="s">
        <v>385</v>
      </c>
      <c r="C711" s="96"/>
      <c r="D711" s="100"/>
      <c r="E711" s="60"/>
      <c r="F711" s="117"/>
      <c r="G711" s="97"/>
      <c r="H711" s="97"/>
    </row>
    <row r="712" spans="1:8" ht="15">
      <c r="A712" s="188">
        <f>A690+1</f>
        <v>59</v>
      </c>
      <c r="B712" s="99" t="s">
        <v>337</v>
      </c>
      <c r="C712" s="90">
        <v>110600</v>
      </c>
      <c r="D712" s="126">
        <v>67970</v>
      </c>
      <c r="E712" s="106"/>
      <c r="F712" s="93">
        <v>75060</v>
      </c>
      <c r="G712" s="97"/>
      <c r="H712" s="97"/>
    </row>
    <row r="713" spans="1:8" ht="15">
      <c r="A713" s="188">
        <f>A712+1</f>
        <v>60</v>
      </c>
      <c r="B713" s="99" t="s">
        <v>338</v>
      </c>
      <c r="C713" s="90">
        <v>26500</v>
      </c>
      <c r="D713" s="126">
        <v>21190</v>
      </c>
      <c r="E713" s="106"/>
      <c r="F713" s="93">
        <v>21190</v>
      </c>
      <c r="G713" s="97"/>
      <c r="H713" s="97"/>
    </row>
    <row r="714" spans="1:8" ht="15">
      <c r="A714" s="184"/>
      <c r="B714" s="99" t="s">
        <v>339</v>
      </c>
      <c r="C714" s="90">
        <v>7700</v>
      </c>
      <c r="D714" s="126">
        <v>7700</v>
      </c>
      <c r="E714" s="106"/>
      <c r="F714" s="93">
        <v>8800</v>
      </c>
      <c r="G714" s="97"/>
      <c r="H714" s="97"/>
    </row>
    <row r="715" spans="1:8" ht="15">
      <c r="A715" s="188"/>
      <c r="B715" s="99" t="s">
        <v>340</v>
      </c>
      <c r="C715" s="90">
        <v>50200</v>
      </c>
      <c r="D715" s="126">
        <v>50140</v>
      </c>
      <c r="E715" s="106"/>
      <c r="F715" s="93">
        <v>50140</v>
      </c>
      <c r="G715" s="97"/>
      <c r="H715" s="97"/>
    </row>
    <row r="716" spans="1:8" ht="15">
      <c r="A716" s="188">
        <f>A713</f>
        <v>60</v>
      </c>
      <c r="B716" s="99" t="s">
        <v>341</v>
      </c>
      <c r="C716" s="90">
        <v>284390</v>
      </c>
      <c r="D716" s="126">
        <v>289510</v>
      </c>
      <c r="E716" s="106"/>
      <c r="F716" s="93">
        <v>292650</v>
      </c>
      <c r="G716" s="97"/>
      <c r="H716" s="97"/>
    </row>
    <row r="717" spans="1:8" ht="15">
      <c r="A717" s="188"/>
      <c r="B717" s="99" t="s">
        <v>342</v>
      </c>
      <c r="C717" s="90">
        <v>40400</v>
      </c>
      <c r="D717" s="126">
        <v>40700</v>
      </c>
      <c r="E717" s="106"/>
      <c r="F717" s="93">
        <v>38800</v>
      </c>
      <c r="G717" s="97"/>
      <c r="H717" s="97"/>
    </row>
    <row r="718" spans="1:8" ht="15">
      <c r="A718" s="188">
        <f>A716+1</f>
        <v>61</v>
      </c>
      <c r="B718" s="99" t="s">
        <v>343</v>
      </c>
      <c r="C718" s="90">
        <v>5600</v>
      </c>
      <c r="D718" s="126">
        <v>12500</v>
      </c>
      <c r="E718" s="128"/>
      <c r="F718" s="112">
        <v>14500</v>
      </c>
      <c r="G718" s="97"/>
      <c r="H718" s="97"/>
    </row>
    <row r="719" spans="1:8" ht="15">
      <c r="A719" s="184"/>
      <c r="B719" s="103" t="s">
        <v>348</v>
      </c>
      <c r="C719" s="113">
        <v>525390</v>
      </c>
      <c r="D719" s="114">
        <v>489710</v>
      </c>
      <c r="E719" s="106"/>
      <c r="F719" s="127">
        <v>501140</v>
      </c>
      <c r="G719" s="97"/>
      <c r="H719" s="97"/>
    </row>
    <row r="720" spans="1:8" ht="3" customHeight="1">
      <c r="A720" s="184"/>
      <c r="B720" s="99"/>
      <c r="C720" s="96"/>
      <c r="D720" s="126"/>
      <c r="E720" s="128"/>
      <c r="F720" s="117"/>
      <c r="G720" s="97"/>
      <c r="H720" s="97"/>
    </row>
    <row r="721" spans="1:8" ht="15">
      <c r="A721" s="184"/>
      <c r="B721" s="99" t="s">
        <v>345</v>
      </c>
      <c r="C721" s="90">
        <v>100000</v>
      </c>
      <c r="D721" s="126">
        <v>100000</v>
      </c>
      <c r="E721" s="106"/>
      <c r="F721" s="93">
        <v>100000</v>
      </c>
      <c r="G721" s="97"/>
      <c r="H721" s="97"/>
    </row>
    <row r="722" spans="1:8" s="75" customFormat="1" ht="15">
      <c r="A722" s="184"/>
      <c r="B722" s="103" t="s">
        <v>346</v>
      </c>
      <c r="C722" s="113">
        <v>100000</v>
      </c>
      <c r="D722" s="129">
        <v>100000</v>
      </c>
      <c r="E722" s="60"/>
      <c r="F722" s="127">
        <v>100000</v>
      </c>
      <c r="G722" s="97"/>
      <c r="H722" s="97"/>
    </row>
    <row r="723" spans="1:8" ht="15">
      <c r="A723" s="184"/>
      <c r="B723" s="159"/>
      <c r="C723" s="173"/>
      <c r="D723" s="176"/>
      <c r="E723" s="131"/>
      <c r="F723" s="202"/>
      <c r="G723" s="97"/>
      <c r="H723" s="97"/>
    </row>
    <row r="724" spans="1:8" ht="15.75" thickBot="1">
      <c r="A724" s="188"/>
      <c r="B724" s="103" t="s">
        <v>347</v>
      </c>
      <c r="C724" s="104">
        <v>425390</v>
      </c>
      <c r="D724" s="118">
        <v>389710</v>
      </c>
      <c r="E724" s="60"/>
      <c r="F724" s="120">
        <v>401140</v>
      </c>
      <c r="G724" s="97"/>
      <c r="H724" s="97"/>
    </row>
    <row r="725" spans="1:8" ht="15">
      <c r="A725" s="184"/>
      <c r="B725" s="121"/>
      <c r="C725" s="70"/>
      <c r="D725" s="447"/>
      <c r="E725" s="123"/>
      <c r="F725" s="74"/>
      <c r="G725" s="97"/>
      <c r="H725" s="97"/>
    </row>
    <row r="726" spans="1:8" ht="15">
      <c r="A726" s="184"/>
      <c r="B726" s="132" t="s">
        <v>386</v>
      </c>
      <c r="C726" s="96"/>
      <c r="D726" s="100"/>
      <c r="E726" s="60"/>
      <c r="F726" s="117"/>
      <c r="G726" s="97"/>
      <c r="H726" s="97"/>
    </row>
    <row r="727" spans="1:8" ht="15">
      <c r="A727" s="188">
        <f>A718+1</f>
        <v>62</v>
      </c>
      <c r="B727" s="99" t="s">
        <v>337</v>
      </c>
      <c r="C727" s="90">
        <v>125900</v>
      </c>
      <c r="D727" s="126">
        <v>123610</v>
      </c>
      <c r="E727" s="106"/>
      <c r="F727" s="93">
        <v>148650</v>
      </c>
      <c r="G727" s="97"/>
      <c r="H727" s="97"/>
    </row>
    <row r="728" spans="1:8" ht="15">
      <c r="A728" s="188">
        <f>A727+1</f>
        <v>63</v>
      </c>
      <c r="B728" s="99" t="s">
        <v>338</v>
      </c>
      <c r="C728" s="90">
        <v>67980</v>
      </c>
      <c r="D728" s="126">
        <v>66710</v>
      </c>
      <c r="E728" s="106"/>
      <c r="F728" s="93">
        <v>81020</v>
      </c>
      <c r="G728" s="97"/>
      <c r="H728" s="97"/>
    </row>
    <row r="729" spans="1:8" ht="15">
      <c r="A729" s="184"/>
      <c r="B729" s="99" t="s">
        <v>339</v>
      </c>
      <c r="C729" s="90">
        <v>3900</v>
      </c>
      <c r="D729" s="126">
        <v>3900</v>
      </c>
      <c r="E729" s="106"/>
      <c r="F729" s="93">
        <v>3400</v>
      </c>
      <c r="G729" s="97"/>
      <c r="H729" s="97"/>
    </row>
    <row r="730" spans="1:8" ht="15">
      <c r="A730" s="188"/>
      <c r="B730" s="99" t="s">
        <v>340</v>
      </c>
      <c r="C730" s="90">
        <v>41150</v>
      </c>
      <c r="D730" s="126">
        <v>41110</v>
      </c>
      <c r="E730" s="106"/>
      <c r="F730" s="93">
        <v>41110</v>
      </c>
      <c r="G730" s="97"/>
      <c r="H730" s="97"/>
    </row>
    <row r="731" spans="1:8" ht="15">
      <c r="A731" s="184"/>
      <c r="B731" s="99" t="s">
        <v>341</v>
      </c>
      <c r="C731" s="90">
        <v>116620</v>
      </c>
      <c r="D731" s="126">
        <v>117670</v>
      </c>
      <c r="E731" s="106"/>
      <c r="F731" s="93">
        <v>117790</v>
      </c>
      <c r="G731" s="97"/>
      <c r="H731" s="97"/>
    </row>
    <row r="732" spans="1:8" ht="15">
      <c r="A732" s="184"/>
      <c r="B732" s="99" t="s">
        <v>342</v>
      </c>
      <c r="C732" s="90">
        <v>50200</v>
      </c>
      <c r="D732" s="126">
        <v>48600</v>
      </c>
      <c r="E732" s="106"/>
      <c r="F732" s="93">
        <v>47300</v>
      </c>
      <c r="G732" s="97"/>
      <c r="H732" s="97"/>
    </row>
    <row r="733" spans="1:8" ht="15">
      <c r="A733" s="188"/>
      <c r="B733" s="99" t="s">
        <v>343</v>
      </c>
      <c r="C733" s="90">
        <v>11100</v>
      </c>
      <c r="D733" s="126">
        <v>13200</v>
      </c>
      <c r="E733" s="106"/>
      <c r="F733" s="93">
        <v>13200</v>
      </c>
      <c r="G733" s="97"/>
      <c r="H733" s="97"/>
    </row>
    <row r="734" spans="1:8" ht="15">
      <c r="A734" s="184"/>
      <c r="B734" s="103" t="s">
        <v>348</v>
      </c>
      <c r="C734" s="113">
        <v>416850</v>
      </c>
      <c r="D734" s="114">
        <v>414800</v>
      </c>
      <c r="E734" s="106"/>
      <c r="F734" s="127">
        <v>452470</v>
      </c>
      <c r="G734" s="97"/>
      <c r="H734" s="97"/>
    </row>
    <row r="735" spans="1:8" ht="3" customHeight="1">
      <c r="A735" s="184"/>
      <c r="B735" s="99"/>
      <c r="C735" s="96"/>
      <c r="D735" s="126"/>
      <c r="E735" s="128"/>
      <c r="F735" s="117"/>
      <c r="G735" s="97"/>
      <c r="H735" s="97"/>
    </row>
    <row r="736" spans="1:8" ht="15">
      <c r="A736" s="188">
        <f>A728+1</f>
        <v>64</v>
      </c>
      <c r="B736" s="99" t="s">
        <v>345</v>
      </c>
      <c r="C736" s="90">
        <v>829900</v>
      </c>
      <c r="D736" s="126">
        <v>736900</v>
      </c>
      <c r="E736" s="106"/>
      <c r="F736" s="93">
        <v>743900</v>
      </c>
      <c r="G736" s="97"/>
      <c r="H736" s="97"/>
    </row>
    <row r="737" spans="1:8" ht="15">
      <c r="A737" s="184"/>
      <c r="B737" s="103" t="s">
        <v>346</v>
      </c>
      <c r="C737" s="113">
        <v>829900</v>
      </c>
      <c r="D737" s="129">
        <v>736900</v>
      </c>
      <c r="E737" s="60"/>
      <c r="F737" s="127">
        <v>743900</v>
      </c>
      <c r="G737" s="97"/>
      <c r="H737" s="97"/>
    </row>
    <row r="738" spans="1:8" ht="15">
      <c r="A738" s="184"/>
      <c r="B738" s="159"/>
      <c r="C738" s="96"/>
      <c r="D738" s="130"/>
      <c r="E738" s="131"/>
      <c r="F738" s="117"/>
      <c r="G738" s="97"/>
      <c r="H738" s="97"/>
    </row>
    <row r="739" spans="1:8" ht="15">
      <c r="A739" s="188"/>
      <c r="B739" s="103" t="s">
        <v>370</v>
      </c>
      <c r="C739" s="104">
        <v>-413050</v>
      </c>
      <c r="D739" s="118">
        <v>-322100</v>
      </c>
      <c r="E739" s="60"/>
      <c r="F739" s="120">
        <v>-291430</v>
      </c>
      <c r="G739" s="97"/>
      <c r="H739" s="97"/>
    </row>
    <row r="740" spans="1:8" ht="3.75" customHeight="1" thickBot="1">
      <c r="A740" s="189"/>
      <c r="B740" s="190"/>
      <c r="C740" s="141"/>
      <c r="D740" s="233"/>
      <c r="E740" s="60"/>
      <c r="F740" s="193"/>
      <c r="G740" s="97"/>
      <c r="H740" s="97"/>
    </row>
    <row r="741" spans="1:7" ht="15.75" thickBot="1">
      <c r="A741" s="234"/>
      <c r="B741" s="195"/>
      <c r="C741" s="60"/>
      <c r="D741" s="60"/>
      <c r="E741" s="60"/>
      <c r="F741" s="142"/>
      <c r="G741" s="97"/>
    </row>
    <row r="742" spans="1:7" ht="15">
      <c r="A742" s="143" t="s">
        <v>350</v>
      </c>
      <c r="B742" s="224"/>
      <c r="C742" s="145"/>
      <c r="D742" s="145"/>
      <c r="E742" s="145"/>
      <c r="F742" s="147"/>
      <c r="G742" s="97"/>
    </row>
    <row r="743" spans="1:7" ht="15">
      <c r="A743" s="148">
        <f>A712</f>
        <v>59</v>
      </c>
      <c r="B743" s="151" t="s">
        <v>507</v>
      </c>
      <c r="C743" s="60"/>
      <c r="D743" s="60"/>
      <c r="E743" s="60"/>
      <c r="F743" s="109"/>
      <c r="G743" s="97"/>
    </row>
    <row r="744" spans="1:7" ht="15">
      <c r="A744" s="148">
        <f>A713</f>
        <v>60</v>
      </c>
      <c r="B744" s="439" t="s">
        <v>499</v>
      </c>
      <c r="C744" s="60"/>
      <c r="D744" s="60"/>
      <c r="E744" s="60"/>
      <c r="F744" s="109"/>
      <c r="G744" s="97"/>
    </row>
    <row r="745" spans="1:7" ht="15">
      <c r="A745" s="148"/>
      <c r="B745" s="439" t="s">
        <v>500</v>
      </c>
      <c r="C745" s="60"/>
      <c r="D745" s="60"/>
      <c r="E745" s="60"/>
      <c r="F745" s="109"/>
      <c r="G745" s="97"/>
    </row>
    <row r="746" spans="1:7" ht="15">
      <c r="A746" s="148"/>
      <c r="B746" s="439" t="s">
        <v>48</v>
      </c>
      <c r="C746" s="60"/>
      <c r="D746" s="60"/>
      <c r="E746" s="60"/>
      <c r="F746" s="109"/>
      <c r="G746" s="97"/>
    </row>
    <row r="747" spans="1:7" ht="15">
      <c r="A747" s="148">
        <f>A718</f>
        <v>61</v>
      </c>
      <c r="B747" s="149" t="s">
        <v>428</v>
      </c>
      <c r="C747" s="60"/>
      <c r="D747" s="150"/>
      <c r="E747" s="150"/>
      <c r="F747" s="109"/>
      <c r="G747" s="97"/>
    </row>
    <row r="748" spans="1:7" ht="15">
      <c r="A748" s="148"/>
      <c r="B748" s="149" t="s">
        <v>429</v>
      </c>
      <c r="C748" s="60"/>
      <c r="D748" s="150"/>
      <c r="E748" s="150"/>
      <c r="F748" s="109"/>
      <c r="G748" s="97"/>
    </row>
    <row r="749" spans="1:7" ht="15">
      <c r="A749" s="148">
        <f>A727</f>
        <v>62</v>
      </c>
      <c r="B749" s="149" t="s">
        <v>535</v>
      </c>
      <c r="C749" s="60"/>
      <c r="D749" s="60"/>
      <c r="E749" s="60"/>
      <c r="F749" s="109"/>
      <c r="G749" s="97"/>
    </row>
    <row r="750" spans="1:7" ht="15">
      <c r="A750" s="148"/>
      <c r="B750" s="149" t="s">
        <v>49</v>
      </c>
      <c r="C750" s="60"/>
      <c r="D750" s="60"/>
      <c r="E750" s="60"/>
      <c r="F750" s="109"/>
      <c r="G750" s="97"/>
    </row>
    <row r="751" spans="1:8" ht="15">
      <c r="A751" s="148">
        <f>A728</f>
        <v>63</v>
      </c>
      <c r="B751" s="149" t="s">
        <v>50</v>
      </c>
      <c r="C751" s="60"/>
      <c r="D751" s="60"/>
      <c r="E751" s="60"/>
      <c r="F751" s="109"/>
      <c r="G751" s="97"/>
      <c r="H751" s="97"/>
    </row>
    <row r="752" spans="1:8" ht="15">
      <c r="A752" s="148"/>
      <c r="B752" s="149" t="s">
        <v>51</v>
      </c>
      <c r="C752" s="60"/>
      <c r="D752" s="60"/>
      <c r="E752" s="60"/>
      <c r="F752" s="109"/>
      <c r="G752" s="97"/>
      <c r="H752" s="97"/>
    </row>
    <row r="753" spans="1:8" ht="15">
      <c r="A753" s="148">
        <f>A736</f>
        <v>64</v>
      </c>
      <c r="B753" s="149" t="s">
        <v>52</v>
      </c>
      <c r="C753" s="60"/>
      <c r="D753" s="60"/>
      <c r="E753" s="60"/>
      <c r="F753" s="109"/>
      <c r="G753" s="97"/>
      <c r="H753" s="97"/>
    </row>
    <row r="754" spans="1:8" ht="15">
      <c r="A754" s="148"/>
      <c r="B754" s="149" t="s">
        <v>53</v>
      </c>
      <c r="C754" s="60"/>
      <c r="D754" s="60"/>
      <c r="E754" s="60"/>
      <c r="F754" s="109"/>
      <c r="G754" s="97"/>
      <c r="H754" s="97"/>
    </row>
    <row r="755" spans="1:8" ht="15">
      <c r="A755" s="148"/>
      <c r="B755" s="149" t="s">
        <v>54</v>
      </c>
      <c r="C755" s="60"/>
      <c r="D755" s="60"/>
      <c r="E755" s="60"/>
      <c r="F755" s="109"/>
      <c r="G755" s="97"/>
      <c r="H755" s="97"/>
    </row>
    <row r="756" spans="1:8" ht="15">
      <c r="A756" s="148"/>
      <c r="B756" s="149" t="s">
        <v>432</v>
      </c>
      <c r="C756" s="60"/>
      <c r="D756" s="60"/>
      <c r="E756" s="60"/>
      <c r="F756" s="109"/>
      <c r="G756" s="97"/>
      <c r="H756" s="97"/>
    </row>
    <row r="757" spans="1:8" ht="4.5" customHeight="1" thickBot="1">
      <c r="A757" s="154"/>
      <c r="B757" s="465"/>
      <c r="C757" s="156"/>
      <c r="D757" s="156"/>
      <c r="E757" s="156"/>
      <c r="F757" s="157"/>
      <c r="G757" s="97"/>
      <c r="H757" s="97"/>
    </row>
    <row r="758" spans="1:8" s="75" customFormat="1" ht="15">
      <c r="A758" s="234"/>
      <c r="B758" s="195"/>
      <c r="C758" s="60"/>
      <c r="D758" s="60"/>
      <c r="E758" s="60"/>
      <c r="F758" s="142"/>
      <c r="G758" s="97"/>
      <c r="H758" s="97"/>
    </row>
    <row r="759" spans="1:8" s="75" customFormat="1" ht="18">
      <c r="A759" s="208" t="s">
        <v>384</v>
      </c>
      <c r="B759" s="195"/>
      <c r="C759" s="60"/>
      <c r="D759" s="60"/>
      <c r="E759" s="60"/>
      <c r="F759" s="142"/>
      <c r="G759" s="97"/>
      <c r="H759" s="97"/>
    </row>
    <row r="760" spans="1:8" s="75" customFormat="1" ht="15.75" thickBot="1">
      <c r="A760" s="234"/>
      <c r="B760" s="195"/>
      <c r="C760" s="60"/>
      <c r="D760" s="60"/>
      <c r="E760" s="60"/>
      <c r="F760" s="142"/>
      <c r="G760" s="97"/>
      <c r="H760" s="97"/>
    </row>
    <row r="761" spans="1:8" ht="15">
      <c r="A761" s="445" t="s">
        <v>333</v>
      </c>
      <c r="B761" s="446"/>
      <c r="C761" s="70" t="s">
        <v>213</v>
      </c>
      <c r="D761" s="447" t="s">
        <v>214</v>
      </c>
      <c r="E761" s="123"/>
      <c r="F761" s="74" t="s">
        <v>213</v>
      </c>
      <c r="G761" s="97"/>
      <c r="H761" s="97"/>
    </row>
    <row r="762" spans="1:8" ht="15.75" thickBot="1">
      <c r="A762" s="231"/>
      <c r="B762" s="77"/>
      <c r="C762" s="78" t="s">
        <v>424</v>
      </c>
      <c r="D762" s="448" t="s">
        <v>424</v>
      </c>
      <c r="E762" s="123"/>
      <c r="F762" s="81" t="s">
        <v>440</v>
      </c>
      <c r="G762" s="97"/>
      <c r="H762" s="97"/>
    </row>
    <row r="763" spans="1:8" ht="15">
      <c r="A763" s="184"/>
      <c r="B763" s="446"/>
      <c r="C763" s="70" t="s">
        <v>218</v>
      </c>
      <c r="D763" s="447" t="s">
        <v>218</v>
      </c>
      <c r="E763" s="123"/>
      <c r="F763" s="74" t="s">
        <v>218</v>
      </c>
      <c r="G763" s="97"/>
      <c r="H763" s="97"/>
    </row>
    <row r="764" spans="1:8" ht="15">
      <c r="A764" s="184"/>
      <c r="B764" s="468" t="s">
        <v>425</v>
      </c>
      <c r="C764" s="96"/>
      <c r="D764" s="100"/>
      <c r="E764" s="60"/>
      <c r="F764" s="117"/>
      <c r="G764" s="97"/>
      <c r="H764" s="97"/>
    </row>
    <row r="765" spans="1:8" ht="15">
      <c r="A765" s="188"/>
      <c r="B765" s="99" t="s">
        <v>337</v>
      </c>
      <c r="C765" s="90">
        <v>15640</v>
      </c>
      <c r="D765" s="126">
        <v>14710</v>
      </c>
      <c r="E765" s="106"/>
      <c r="F765" s="93">
        <v>16060</v>
      </c>
      <c r="G765" s="97"/>
      <c r="H765" s="97"/>
    </row>
    <row r="766" spans="1:8" ht="15">
      <c r="A766" s="184"/>
      <c r="B766" s="99" t="s">
        <v>339</v>
      </c>
      <c r="C766" s="90">
        <v>300</v>
      </c>
      <c r="D766" s="126">
        <v>300</v>
      </c>
      <c r="E766" s="128"/>
      <c r="F766" s="93">
        <v>400</v>
      </c>
      <c r="G766" s="97"/>
      <c r="H766" s="97"/>
    </row>
    <row r="767" spans="1:8" ht="15">
      <c r="A767" s="188">
        <f>A736+1</f>
        <v>65</v>
      </c>
      <c r="B767" s="99" t="s">
        <v>340</v>
      </c>
      <c r="C767" s="90">
        <v>1031600</v>
      </c>
      <c r="D767" s="126">
        <v>1147940</v>
      </c>
      <c r="E767" s="106"/>
      <c r="F767" s="93">
        <v>1140090</v>
      </c>
      <c r="G767" s="97"/>
      <c r="H767" s="97"/>
    </row>
    <row r="768" spans="1:8" ht="15">
      <c r="A768" s="188"/>
      <c r="B768" s="99" t="s">
        <v>342</v>
      </c>
      <c r="C768" s="90">
        <v>188800</v>
      </c>
      <c r="D768" s="126">
        <v>176000</v>
      </c>
      <c r="E768" s="106"/>
      <c r="F768" s="93">
        <v>171900</v>
      </c>
      <c r="G768" s="97"/>
      <c r="H768" s="97"/>
    </row>
    <row r="769" spans="1:8" ht="15">
      <c r="A769" s="184"/>
      <c r="B769" s="103" t="s">
        <v>348</v>
      </c>
      <c r="C769" s="113">
        <v>1236340</v>
      </c>
      <c r="D769" s="114">
        <v>1338950</v>
      </c>
      <c r="E769" s="106"/>
      <c r="F769" s="127">
        <v>1338450</v>
      </c>
      <c r="G769" s="97"/>
      <c r="H769" s="97"/>
    </row>
    <row r="770" spans="1:8" ht="3" customHeight="1">
      <c r="A770" s="184"/>
      <c r="B770" s="159"/>
      <c r="C770" s="96"/>
      <c r="D770" s="126"/>
      <c r="E770" s="128"/>
      <c r="F770" s="117"/>
      <c r="G770" s="97"/>
      <c r="H770" s="97"/>
    </row>
    <row r="771" spans="1:8" ht="15">
      <c r="A771" s="188">
        <f>A767+1</f>
        <v>66</v>
      </c>
      <c r="B771" s="99" t="s">
        <v>345</v>
      </c>
      <c r="C771" s="90">
        <v>225000</v>
      </c>
      <c r="D771" s="90">
        <v>235350</v>
      </c>
      <c r="E771" s="106"/>
      <c r="F771" s="93">
        <v>230800</v>
      </c>
      <c r="G771" s="97"/>
      <c r="H771" s="97"/>
    </row>
    <row r="772" spans="1:8" ht="15">
      <c r="A772" s="184"/>
      <c r="B772" s="103" t="s">
        <v>346</v>
      </c>
      <c r="C772" s="113">
        <v>225000</v>
      </c>
      <c r="D772" s="129">
        <v>235350</v>
      </c>
      <c r="E772" s="60"/>
      <c r="F772" s="127">
        <v>230800</v>
      </c>
      <c r="G772" s="97"/>
      <c r="H772" s="97"/>
    </row>
    <row r="773" spans="1:8" ht="15">
      <c r="A773" s="184"/>
      <c r="B773" s="159"/>
      <c r="C773" s="96"/>
      <c r="D773" s="130"/>
      <c r="E773" s="131"/>
      <c r="F773" s="117"/>
      <c r="G773" s="97"/>
      <c r="H773" s="97"/>
    </row>
    <row r="774" spans="1:8" ht="15">
      <c r="A774" s="188"/>
      <c r="B774" s="103" t="s">
        <v>347</v>
      </c>
      <c r="C774" s="104">
        <v>1011340</v>
      </c>
      <c r="D774" s="118">
        <v>1103600</v>
      </c>
      <c r="E774" s="60"/>
      <c r="F774" s="120">
        <v>1097650</v>
      </c>
      <c r="G774" s="97"/>
      <c r="H774" s="97"/>
    </row>
    <row r="775" spans="1:8" ht="3.75" customHeight="1" thickBot="1">
      <c r="A775" s="231"/>
      <c r="B775" s="232"/>
      <c r="C775" s="141"/>
      <c r="D775" s="233"/>
      <c r="E775" s="60"/>
      <c r="F775" s="164"/>
      <c r="G775" s="97"/>
      <c r="H775" s="97"/>
    </row>
    <row r="776" spans="1:8" ht="15.75" thickBot="1">
      <c r="A776" s="56"/>
      <c r="B776" s="469"/>
      <c r="C776" s="59"/>
      <c r="D776" s="59"/>
      <c r="E776" s="60"/>
      <c r="G776" s="97"/>
      <c r="H776" s="97"/>
    </row>
    <row r="777" spans="1:8" ht="15">
      <c r="A777" s="143" t="s">
        <v>350</v>
      </c>
      <c r="B777" s="224"/>
      <c r="C777" s="145"/>
      <c r="D777" s="145"/>
      <c r="E777" s="145"/>
      <c r="F777" s="147"/>
      <c r="G777" s="97"/>
      <c r="H777" s="97"/>
    </row>
    <row r="778" spans="1:8" ht="15">
      <c r="A778" s="148">
        <f>A767</f>
        <v>65</v>
      </c>
      <c r="B778" s="149" t="s">
        <v>55</v>
      </c>
      <c r="C778" s="60"/>
      <c r="D778" s="60"/>
      <c r="E778" s="60"/>
      <c r="F778" s="109"/>
      <c r="G778" s="97"/>
      <c r="H778" s="97"/>
    </row>
    <row r="779" spans="1:8" ht="15">
      <c r="A779" s="148"/>
      <c r="B779" s="149" t="s">
        <v>56</v>
      </c>
      <c r="C779" s="60"/>
      <c r="D779" s="60"/>
      <c r="E779" s="60"/>
      <c r="F779" s="109"/>
      <c r="G779" s="97"/>
      <c r="H779" s="97"/>
    </row>
    <row r="780" spans="1:8" ht="15">
      <c r="A780" s="148">
        <f>A771</f>
        <v>66</v>
      </c>
      <c r="B780" s="149" t="s">
        <v>57</v>
      </c>
      <c r="C780" s="60"/>
      <c r="D780" s="60"/>
      <c r="E780" s="60"/>
      <c r="F780" s="109"/>
      <c r="G780" s="97"/>
      <c r="H780" s="97"/>
    </row>
    <row r="781" spans="1:8" ht="15">
      <c r="A781" s="148"/>
      <c r="B781" s="149" t="s">
        <v>58</v>
      </c>
      <c r="C781" s="60"/>
      <c r="D781" s="60"/>
      <c r="E781" s="60"/>
      <c r="F781" s="109"/>
      <c r="G781" s="97"/>
      <c r="H781" s="97"/>
    </row>
    <row r="782" spans="1:8" ht="15">
      <c r="A782" s="148"/>
      <c r="B782" s="149" t="s">
        <v>59</v>
      </c>
      <c r="C782" s="60"/>
      <c r="D782" s="60"/>
      <c r="E782" s="60"/>
      <c r="F782" s="109"/>
      <c r="G782" s="97"/>
      <c r="H782" s="97"/>
    </row>
    <row r="783" spans="1:8" ht="15">
      <c r="A783" s="148"/>
      <c r="B783" s="149" t="s">
        <v>60</v>
      </c>
      <c r="C783" s="60"/>
      <c r="D783" s="60"/>
      <c r="E783" s="60"/>
      <c r="F783" s="109"/>
      <c r="G783" s="97"/>
      <c r="H783" s="97"/>
    </row>
    <row r="784" spans="1:8" ht="15">
      <c r="A784" s="148"/>
      <c r="B784" s="149" t="s">
        <v>61</v>
      </c>
      <c r="C784" s="60"/>
      <c r="D784" s="60"/>
      <c r="E784" s="60"/>
      <c r="F784" s="109"/>
      <c r="G784" s="97"/>
      <c r="H784" s="97"/>
    </row>
    <row r="785" spans="1:8" ht="15">
      <c r="A785" s="148"/>
      <c r="B785" s="149" t="s">
        <v>62</v>
      </c>
      <c r="C785" s="60"/>
      <c r="D785" s="60"/>
      <c r="E785" s="60"/>
      <c r="F785" s="109"/>
      <c r="G785" s="97"/>
      <c r="H785" s="97"/>
    </row>
    <row r="786" spans="1:8" s="75" customFormat="1" ht="4.5" customHeight="1" thickBot="1">
      <c r="A786" s="154"/>
      <c r="B786" s="155"/>
      <c r="C786" s="156"/>
      <c r="D786" s="156"/>
      <c r="E786" s="156"/>
      <c r="F786" s="157"/>
      <c r="G786" s="97"/>
      <c r="H786" s="97"/>
    </row>
    <row r="787" spans="1:8" ht="15.75" thickBot="1">
      <c r="A787" s="56"/>
      <c r="B787" s="469"/>
      <c r="C787" s="59"/>
      <c r="D787" s="59"/>
      <c r="E787" s="60"/>
      <c r="G787" s="97"/>
      <c r="H787" s="97"/>
    </row>
    <row r="788" spans="1:8" s="225" customFormat="1" ht="15">
      <c r="A788" s="56"/>
      <c r="B788" s="461" t="s">
        <v>387</v>
      </c>
      <c r="C788" s="615">
        <f>SUM(C724,C739,C774)</f>
        <v>1023680</v>
      </c>
      <c r="D788" s="615">
        <f>SUM(D724,D739,D774)</f>
        <v>1171210</v>
      </c>
      <c r="E788" s="60"/>
      <c r="F788" s="652">
        <f>SUM(F724,F739,F774)</f>
        <v>1207360</v>
      </c>
      <c r="G788" s="97"/>
      <c r="H788" s="97"/>
    </row>
    <row r="789" spans="1:8" s="187" customFormat="1" ht="15.75" thickBot="1">
      <c r="A789" s="56"/>
      <c r="B789" s="462" t="s">
        <v>388</v>
      </c>
      <c r="C789" s="648"/>
      <c r="D789" s="648"/>
      <c r="E789" s="123"/>
      <c r="F789" s="653"/>
      <c r="G789" s="97"/>
      <c r="H789" s="97"/>
    </row>
    <row r="790" spans="1:8" s="75" customFormat="1" ht="15">
      <c r="A790" s="56"/>
      <c r="B790" s="469"/>
      <c r="C790" s="59"/>
      <c r="D790" s="59"/>
      <c r="E790" s="60"/>
      <c r="F790" s="61"/>
      <c r="G790" s="97"/>
      <c r="H790" s="97"/>
    </row>
    <row r="791" spans="1:8" s="75" customFormat="1" ht="18">
      <c r="A791" s="208" t="s">
        <v>304</v>
      </c>
      <c r="B791" s="58"/>
      <c r="C791" s="60"/>
      <c r="D791" s="60"/>
      <c r="E791" s="60"/>
      <c r="F791" s="142"/>
      <c r="G791" s="97"/>
      <c r="H791" s="97"/>
    </row>
    <row r="792" spans="1:8" s="75" customFormat="1" ht="15.75" thickBot="1">
      <c r="A792" s="194"/>
      <c r="B792" s="438"/>
      <c r="C792" s="60"/>
      <c r="D792" s="60"/>
      <c r="E792" s="60"/>
      <c r="F792" s="142"/>
      <c r="G792" s="97"/>
      <c r="H792" s="97"/>
    </row>
    <row r="793" spans="1:8" ht="15">
      <c r="A793" s="445" t="s">
        <v>333</v>
      </c>
      <c r="B793" s="446"/>
      <c r="C793" s="70" t="s">
        <v>213</v>
      </c>
      <c r="D793" s="447" t="s">
        <v>214</v>
      </c>
      <c r="E793" s="123"/>
      <c r="F793" s="74" t="s">
        <v>213</v>
      </c>
      <c r="G793" s="97"/>
      <c r="H793" s="97"/>
    </row>
    <row r="794" spans="1:8" ht="15.75" thickBot="1">
      <c r="A794" s="231"/>
      <c r="B794" s="77"/>
      <c r="C794" s="78" t="s">
        <v>424</v>
      </c>
      <c r="D794" s="448" t="s">
        <v>424</v>
      </c>
      <c r="E794" s="123"/>
      <c r="F794" s="81" t="s">
        <v>440</v>
      </c>
      <c r="G794" s="97"/>
      <c r="H794" s="97"/>
    </row>
    <row r="795" spans="1:8" ht="15">
      <c r="A795" s="184"/>
      <c r="B795" s="446"/>
      <c r="C795" s="70" t="s">
        <v>218</v>
      </c>
      <c r="D795" s="447" t="s">
        <v>218</v>
      </c>
      <c r="E795" s="123"/>
      <c r="F795" s="74" t="s">
        <v>218</v>
      </c>
      <c r="G795" s="97"/>
      <c r="H795" s="97"/>
    </row>
    <row r="796" spans="1:8" ht="15">
      <c r="A796" s="184"/>
      <c r="B796" s="132" t="s">
        <v>389</v>
      </c>
      <c r="C796" s="90"/>
      <c r="D796" s="100"/>
      <c r="E796" s="60"/>
      <c r="F796" s="93"/>
      <c r="G796" s="97"/>
      <c r="H796" s="97"/>
    </row>
    <row r="797" spans="1:8" ht="15">
      <c r="A797" s="188">
        <f>A771+1</f>
        <v>67</v>
      </c>
      <c r="B797" s="99" t="s">
        <v>337</v>
      </c>
      <c r="C797" s="90">
        <v>62000</v>
      </c>
      <c r="D797" s="126">
        <v>62250</v>
      </c>
      <c r="E797" s="106"/>
      <c r="F797" s="93">
        <v>52070</v>
      </c>
      <c r="G797" s="97"/>
      <c r="H797" s="97"/>
    </row>
    <row r="798" spans="1:8" ht="15">
      <c r="A798" s="184"/>
      <c r="B798" s="99" t="s">
        <v>339</v>
      </c>
      <c r="C798" s="90">
        <v>1100</v>
      </c>
      <c r="D798" s="126">
        <v>2100</v>
      </c>
      <c r="E798" s="106"/>
      <c r="F798" s="93">
        <v>1100</v>
      </c>
      <c r="G798" s="97"/>
      <c r="H798" s="97"/>
    </row>
    <row r="799" spans="1:8" ht="15">
      <c r="A799" s="188"/>
      <c r="B799" s="99" t="s">
        <v>340</v>
      </c>
      <c r="C799" s="90">
        <v>30000</v>
      </c>
      <c r="D799" s="126">
        <v>27980</v>
      </c>
      <c r="E799" s="128"/>
      <c r="F799" s="93">
        <v>30280</v>
      </c>
      <c r="G799" s="97"/>
      <c r="H799" s="97"/>
    </row>
    <row r="800" spans="1:8" ht="15">
      <c r="A800" s="188"/>
      <c r="B800" s="99" t="s">
        <v>342</v>
      </c>
      <c r="C800" s="90">
        <v>34200</v>
      </c>
      <c r="D800" s="126">
        <v>33900</v>
      </c>
      <c r="E800" s="128"/>
      <c r="F800" s="93">
        <v>32700</v>
      </c>
      <c r="G800" s="97"/>
      <c r="H800" s="97"/>
    </row>
    <row r="801" spans="1:8" ht="15">
      <c r="A801" s="188"/>
      <c r="B801" s="103" t="s">
        <v>347</v>
      </c>
      <c r="C801" s="104">
        <v>127300</v>
      </c>
      <c r="D801" s="118">
        <v>126230</v>
      </c>
      <c r="E801" s="60"/>
      <c r="F801" s="120">
        <v>116150</v>
      </c>
      <c r="G801" s="97"/>
      <c r="H801" s="97"/>
    </row>
    <row r="802" spans="1:8" ht="15">
      <c r="A802" s="188"/>
      <c r="B802" s="103"/>
      <c r="C802" s="96"/>
      <c r="D802" s="100"/>
      <c r="E802" s="60"/>
      <c r="F802" s="117"/>
      <c r="G802" s="97"/>
      <c r="H802" s="97"/>
    </row>
    <row r="803" spans="1:8" ht="15">
      <c r="A803" s="184"/>
      <c r="B803" s="132" t="s">
        <v>426</v>
      </c>
      <c r="C803" s="96"/>
      <c r="D803" s="130"/>
      <c r="E803" s="131"/>
      <c r="F803" s="117"/>
      <c r="G803" s="97"/>
      <c r="H803" s="97"/>
    </row>
    <row r="804" spans="1:8" ht="15">
      <c r="A804" s="188">
        <f>+A797+1</f>
        <v>68</v>
      </c>
      <c r="B804" s="99" t="s">
        <v>337</v>
      </c>
      <c r="C804" s="90">
        <v>119400</v>
      </c>
      <c r="D804" s="126">
        <v>162970</v>
      </c>
      <c r="E804" s="106"/>
      <c r="F804" s="93">
        <v>87060</v>
      </c>
      <c r="G804" s="97"/>
      <c r="H804" s="97"/>
    </row>
    <row r="805" spans="1:8" ht="15">
      <c r="A805" s="188">
        <f>A804+1</f>
        <v>69</v>
      </c>
      <c r="B805" s="99" t="s">
        <v>338</v>
      </c>
      <c r="C805" s="90">
        <v>18830</v>
      </c>
      <c r="D805" s="126">
        <v>7330</v>
      </c>
      <c r="E805" s="106"/>
      <c r="F805" s="93">
        <v>3490</v>
      </c>
      <c r="G805" s="97"/>
      <c r="H805" s="97"/>
    </row>
    <row r="806" spans="1:8" ht="15">
      <c r="A806" s="184"/>
      <c r="B806" s="99" t="s">
        <v>339</v>
      </c>
      <c r="C806" s="90">
        <v>2700</v>
      </c>
      <c r="D806" s="126">
        <v>2700</v>
      </c>
      <c r="E806" s="106"/>
      <c r="F806" s="93">
        <v>2700</v>
      </c>
      <c r="G806" s="97"/>
      <c r="H806" s="97"/>
    </row>
    <row r="807" spans="1:8" ht="15">
      <c r="A807" s="188">
        <f>A805+1</f>
        <v>70</v>
      </c>
      <c r="B807" s="99" t="s">
        <v>340</v>
      </c>
      <c r="C807" s="90">
        <v>313100</v>
      </c>
      <c r="D807" s="126">
        <v>226460</v>
      </c>
      <c r="E807" s="106"/>
      <c r="F807" s="93">
        <v>261960</v>
      </c>
      <c r="G807" s="97"/>
      <c r="H807" s="97"/>
    </row>
    <row r="808" spans="1:8" ht="15">
      <c r="A808" s="188"/>
      <c r="B808" s="99" t="s">
        <v>341</v>
      </c>
      <c r="C808" s="90">
        <v>0</v>
      </c>
      <c r="D808" s="126">
        <v>5000</v>
      </c>
      <c r="E808" s="106"/>
      <c r="F808" s="93">
        <v>5000</v>
      </c>
      <c r="G808" s="97"/>
      <c r="H808" s="97"/>
    </row>
    <row r="809" spans="1:8" ht="15">
      <c r="A809" s="184"/>
      <c r="B809" s="99" t="s">
        <v>342</v>
      </c>
      <c r="C809" s="90">
        <v>38900</v>
      </c>
      <c r="D809" s="126">
        <v>38700</v>
      </c>
      <c r="E809" s="106"/>
      <c r="F809" s="93">
        <v>38000</v>
      </c>
      <c r="G809" s="97"/>
      <c r="H809" s="97"/>
    </row>
    <row r="810" spans="1:8" ht="15">
      <c r="A810" s="184"/>
      <c r="B810" s="99" t="s">
        <v>343</v>
      </c>
      <c r="C810" s="90">
        <v>4400</v>
      </c>
      <c r="D810" s="126">
        <v>4400</v>
      </c>
      <c r="E810" s="106"/>
      <c r="F810" s="93">
        <v>4400</v>
      </c>
      <c r="G810" s="97"/>
      <c r="H810" s="97"/>
    </row>
    <row r="811" spans="1:8" ht="15">
      <c r="A811" s="184"/>
      <c r="B811" s="103" t="s">
        <v>348</v>
      </c>
      <c r="C811" s="113">
        <v>497330</v>
      </c>
      <c r="D811" s="114">
        <v>447560</v>
      </c>
      <c r="E811" s="106"/>
      <c r="F811" s="127">
        <v>402610</v>
      </c>
      <c r="G811" s="97"/>
      <c r="H811" s="97"/>
    </row>
    <row r="812" spans="1:8" ht="3.75" customHeight="1">
      <c r="A812" s="184"/>
      <c r="B812" s="99"/>
      <c r="C812" s="96"/>
      <c r="D812" s="226"/>
      <c r="E812" s="227"/>
      <c r="F812" s="117"/>
      <c r="G812" s="97"/>
      <c r="H812" s="97"/>
    </row>
    <row r="813" spans="1:8" ht="15">
      <c r="A813" s="188">
        <f>A805</f>
        <v>69</v>
      </c>
      <c r="B813" s="99" t="s">
        <v>353</v>
      </c>
      <c r="C813" s="90">
        <v>67600</v>
      </c>
      <c r="D813" s="90">
        <v>4600</v>
      </c>
      <c r="E813" s="227"/>
      <c r="F813" s="93">
        <v>3000</v>
      </c>
      <c r="G813" s="97"/>
      <c r="H813" s="97"/>
    </row>
    <row r="814" spans="1:8" ht="15">
      <c r="A814" s="188">
        <f>A807+1</f>
        <v>71</v>
      </c>
      <c r="B814" s="99" t="s">
        <v>366</v>
      </c>
      <c r="C814" s="90">
        <v>117000</v>
      </c>
      <c r="D814" s="90">
        <v>145500</v>
      </c>
      <c r="E814" s="106"/>
      <c r="F814" s="112">
        <v>127000</v>
      </c>
      <c r="G814" s="97"/>
      <c r="H814" s="97"/>
    </row>
    <row r="815" spans="1:8" ht="15">
      <c r="A815" s="184"/>
      <c r="B815" s="103" t="s">
        <v>346</v>
      </c>
      <c r="C815" s="113">
        <v>184600</v>
      </c>
      <c r="D815" s="129">
        <v>150100</v>
      </c>
      <c r="E815" s="60"/>
      <c r="F815" s="127">
        <v>130000</v>
      </c>
      <c r="G815" s="97"/>
      <c r="H815" s="97"/>
    </row>
    <row r="816" spans="1:8" ht="3.75" customHeight="1">
      <c r="A816" s="184"/>
      <c r="B816" s="159"/>
      <c r="C816" s="173"/>
      <c r="D816" s="176"/>
      <c r="E816" s="131"/>
      <c r="F816" s="202"/>
      <c r="G816" s="97"/>
      <c r="H816" s="97"/>
    </row>
    <row r="817" spans="1:8" ht="15">
      <c r="A817" s="188"/>
      <c r="B817" s="103" t="s">
        <v>347</v>
      </c>
      <c r="C817" s="104">
        <v>312730</v>
      </c>
      <c r="D817" s="118">
        <v>297460</v>
      </c>
      <c r="E817" s="60"/>
      <c r="F817" s="120">
        <v>272610</v>
      </c>
      <c r="G817" s="97"/>
      <c r="H817" s="97"/>
    </row>
    <row r="818" spans="1:8" ht="15">
      <c r="A818" s="188"/>
      <c r="B818" s="103"/>
      <c r="C818" s="96"/>
      <c r="D818" s="100"/>
      <c r="E818" s="60"/>
      <c r="F818" s="117"/>
      <c r="G818" s="97"/>
      <c r="H818" s="97"/>
    </row>
    <row r="819" spans="1:8" ht="15">
      <c r="A819" s="184"/>
      <c r="B819" s="132" t="s">
        <v>390</v>
      </c>
      <c r="C819" s="96"/>
      <c r="D819" s="130"/>
      <c r="E819" s="131"/>
      <c r="F819" s="117"/>
      <c r="G819" s="97"/>
      <c r="H819" s="97"/>
    </row>
    <row r="820" spans="1:8" ht="15" hidden="1">
      <c r="A820" s="184"/>
      <c r="B820" s="99" t="s">
        <v>337</v>
      </c>
      <c r="C820" s="90">
        <v>0</v>
      </c>
      <c r="D820" s="126">
        <v>0</v>
      </c>
      <c r="E820" s="106"/>
      <c r="F820" s="93">
        <v>0</v>
      </c>
      <c r="G820" s="97"/>
      <c r="H820" s="97"/>
    </row>
    <row r="821" spans="1:8" ht="15">
      <c r="A821" s="188">
        <f>A814+1</f>
        <v>72</v>
      </c>
      <c r="B821" s="99" t="s">
        <v>338</v>
      </c>
      <c r="C821" s="90">
        <v>23500</v>
      </c>
      <c r="D821" s="126">
        <v>17500</v>
      </c>
      <c r="E821" s="106"/>
      <c r="F821" s="93">
        <v>18500</v>
      </c>
      <c r="G821" s="97"/>
      <c r="H821" s="97"/>
    </row>
    <row r="822" spans="1:8" ht="15">
      <c r="A822" s="188">
        <f>A821</f>
        <v>72</v>
      </c>
      <c r="B822" s="99" t="s">
        <v>340</v>
      </c>
      <c r="C822" s="90">
        <v>45100</v>
      </c>
      <c r="D822" s="126">
        <v>31090</v>
      </c>
      <c r="E822" s="128"/>
      <c r="F822" s="93">
        <v>31090</v>
      </c>
      <c r="G822" s="97"/>
      <c r="H822" s="97"/>
    </row>
    <row r="823" spans="1:8" ht="15">
      <c r="A823" s="184"/>
      <c r="B823" s="99" t="s">
        <v>342</v>
      </c>
      <c r="C823" s="90">
        <v>5500</v>
      </c>
      <c r="D823" s="126">
        <v>5500</v>
      </c>
      <c r="E823" s="106"/>
      <c r="F823" s="93">
        <v>5500</v>
      </c>
      <c r="G823" s="97"/>
      <c r="H823" s="97"/>
    </row>
    <row r="824" spans="1:8" ht="15">
      <c r="A824" s="188">
        <f>A822+1</f>
        <v>73</v>
      </c>
      <c r="B824" s="99" t="s">
        <v>343</v>
      </c>
      <c r="C824" s="90">
        <v>17800</v>
      </c>
      <c r="D824" s="126">
        <v>7900</v>
      </c>
      <c r="E824" s="106"/>
      <c r="F824" s="93">
        <v>75500</v>
      </c>
      <c r="G824" s="97"/>
      <c r="H824" s="97"/>
    </row>
    <row r="825" spans="1:8" ht="15">
      <c r="A825" s="184"/>
      <c r="B825" s="103" t="s">
        <v>348</v>
      </c>
      <c r="C825" s="113">
        <v>91900</v>
      </c>
      <c r="D825" s="114">
        <v>61990</v>
      </c>
      <c r="E825" s="106"/>
      <c r="F825" s="127">
        <v>130590</v>
      </c>
      <c r="G825" s="97"/>
      <c r="H825" s="97"/>
    </row>
    <row r="826" spans="1:8" ht="3.75" customHeight="1">
      <c r="A826" s="184"/>
      <c r="B826" s="99"/>
      <c r="C826" s="96"/>
      <c r="D826" s="226"/>
      <c r="E826" s="227"/>
      <c r="F826" s="117"/>
      <c r="G826" s="97"/>
      <c r="H826" s="97"/>
    </row>
    <row r="827" spans="1:8" ht="15">
      <c r="A827" s="184"/>
      <c r="B827" s="99" t="s">
        <v>353</v>
      </c>
      <c r="C827" s="90">
        <v>27800</v>
      </c>
      <c r="D827" s="126">
        <v>31300</v>
      </c>
      <c r="E827" s="128"/>
      <c r="F827" s="93">
        <v>31300</v>
      </c>
      <c r="G827" s="97"/>
      <c r="H827" s="97"/>
    </row>
    <row r="828" spans="1:8" ht="15">
      <c r="A828" s="184"/>
      <c r="B828" s="99" t="s">
        <v>345</v>
      </c>
      <c r="C828" s="90">
        <v>8000</v>
      </c>
      <c r="D828" s="126">
        <v>8000</v>
      </c>
      <c r="E828" s="128"/>
      <c r="F828" s="93">
        <v>8000</v>
      </c>
      <c r="G828" s="97"/>
      <c r="H828" s="97"/>
    </row>
    <row r="829" spans="1:8" ht="15">
      <c r="A829" s="184"/>
      <c r="B829" s="99" t="s">
        <v>430</v>
      </c>
      <c r="C829" s="90">
        <v>10210</v>
      </c>
      <c r="D829" s="176">
        <v>15000</v>
      </c>
      <c r="E829" s="131"/>
      <c r="F829" s="93">
        <v>83000</v>
      </c>
      <c r="G829" s="97"/>
      <c r="H829" s="97"/>
    </row>
    <row r="830" spans="1:8" ht="15">
      <c r="A830" s="184"/>
      <c r="B830" s="103" t="s">
        <v>346</v>
      </c>
      <c r="C830" s="113">
        <v>46010</v>
      </c>
      <c r="D830" s="129">
        <v>54300</v>
      </c>
      <c r="E830" s="60"/>
      <c r="F830" s="127">
        <v>122300</v>
      </c>
      <c r="G830" s="97"/>
      <c r="H830" s="97"/>
    </row>
    <row r="831" spans="1:8" ht="6" customHeight="1">
      <c r="A831" s="184"/>
      <c r="B831" s="99"/>
      <c r="C831" s="96"/>
      <c r="D831" s="463"/>
      <c r="E831" s="150"/>
      <c r="F831" s="117"/>
      <c r="G831" s="97"/>
      <c r="H831" s="97"/>
    </row>
    <row r="832" spans="1:8" ht="15">
      <c r="A832" s="188"/>
      <c r="B832" s="103" t="s">
        <v>347</v>
      </c>
      <c r="C832" s="104">
        <v>45890</v>
      </c>
      <c r="D832" s="118">
        <v>7690</v>
      </c>
      <c r="E832" s="60"/>
      <c r="F832" s="120">
        <v>8290</v>
      </c>
      <c r="G832" s="97"/>
      <c r="H832" s="97"/>
    </row>
    <row r="833" spans="1:8" ht="3.75" customHeight="1" thickBot="1">
      <c r="A833" s="231"/>
      <c r="B833" s="232"/>
      <c r="C833" s="141"/>
      <c r="D833" s="437"/>
      <c r="E833" s="131"/>
      <c r="F833" s="164"/>
      <c r="G833" s="97"/>
      <c r="H833" s="97"/>
    </row>
    <row r="834" spans="1:8" ht="12.75" customHeight="1" thickBot="1">
      <c r="A834" s="56"/>
      <c r="B834" s="200"/>
      <c r="C834" s="60"/>
      <c r="D834" s="131"/>
      <c r="E834" s="131"/>
      <c r="F834" s="142"/>
      <c r="G834" s="97"/>
      <c r="H834" s="97"/>
    </row>
    <row r="835" spans="1:8" ht="15">
      <c r="A835" s="143" t="s">
        <v>350</v>
      </c>
      <c r="B835" s="179"/>
      <c r="C835" s="145"/>
      <c r="D835" s="167"/>
      <c r="E835" s="167"/>
      <c r="F835" s="147"/>
      <c r="G835" s="97"/>
      <c r="H835" s="97"/>
    </row>
    <row r="836" spans="1:8" ht="15">
      <c r="A836" s="148">
        <f>A797</f>
        <v>67</v>
      </c>
      <c r="B836" s="149" t="s">
        <v>63</v>
      </c>
      <c r="C836" s="60"/>
      <c r="D836" s="131"/>
      <c r="E836" s="131"/>
      <c r="F836" s="109"/>
      <c r="G836" s="97"/>
      <c r="H836" s="97"/>
    </row>
    <row r="837" spans="1:8" ht="15">
      <c r="A837" s="148"/>
      <c r="B837" s="149" t="s">
        <v>64</v>
      </c>
      <c r="C837" s="60"/>
      <c r="D837" s="131"/>
      <c r="E837" s="131"/>
      <c r="F837" s="109"/>
      <c r="G837" s="97"/>
      <c r="H837" s="97"/>
    </row>
    <row r="838" spans="1:8" ht="15">
      <c r="A838" s="148">
        <f>A804</f>
        <v>68</v>
      </c>
      <c r="B838" s="62" t="s">
        <v>65</v>
      </c>
      <c r="C838" s="60"/>
      <c r="D838" s="131"/>
      <c r="E838" s="131"/>
      <c r="F838" s="109"/>
      <c r="G838" s="97"/>
      <c r="H838" s="97"/>
    </row>
    <row r="839" spans="1:8" ht="15">
      <c r="A839" s="148"/>
      <c r="B839" s="62" t="s">
        <v>66</v>
      </c>
      <c r="C839" s="60"/>
      <c r="D839" s="131"/>
      <c r="E839" s="131"/>
      <c r="F839" s="109"/>
      <c r="G839" s="97"/>
      <c r="H839" s="97"/>
    </row>
    <row r="840" spans="1:8" ht="15">
      <c r="A840" s="148"/>
      <c r="B840" s="62" t="s">
        <v>67</v>
      </c>
      <c r="C840" s="60"/>
      <c r="D840" s="131"/>
      <c r="E840" s="131"/>
      <c r="F840" s="109"/>
      <c r="G840" s="97"/>
      <c r="H840" s="97"/>
    </row>
    <row r="841" spans="1:8" ht="15">
      <c r="A841" s="148">
        <f>A805</f>
        <v>69</v>
      </c>
      <c r="B841" s="62" t="s">
        <v>68</v>
      </c>
      <c r="C841" s="60"/>
      <c r="D841" s="131"/>
      <c r="E841" s="131"/>
      <c r="F841" s="109"/>
      <c r="G841" s="97"/>
      <c r="H841" s="97"/>
    </row>
    <row r="842" spans="1:8" ht="15">
      <c r="A842" s="148">
        <f>A807</f>
        <v>70</v>
      </c>
      <c r="B842" s="149" t="s">
        <v>69</v>
      </c>
      <c r="C842" s="60"/>
      <c r="D842" s="131"/>
      <c r="E842" s="131"/>
      <c r="F842" s="109"/>
      <c r="G842" s="97"/>
      <c r="H842" s="97"/>
    </row>
    <row r="843" spans="1:8" ht="15">
      <c r="A843" s="148"/>
      <c r="B843" s="149" t="s">
        <v>70</v>
      </c>
      <c r="C843" s="60"/>
      <c r="D843" s="131"/>
      <c r="E843" s="131"/>
      <c r="F843" s="109"/>
      <c r="G843" s="97"/>
      <c r="H843" s="97"/>
    </row>
    <row r="844" spans="1:8" ht="15">
      <c r="A844" s="148"/>
      <c r="B844" s="149" t="s">
        <v>71</v>
      </c>
      <c r="C844" s="60"/>
      <c r="D844" s="131"/>
      <c r="E844" s="131"/>
      <c r="F844" s="109"/>
      <c r="G844" s="97"/>
      <c r="H844" s="97"/>
    </row>
    <row r="845" spans="1:8" ht="15">
      <c r="A845" s="148"/>
      <c r="B845" s="149" t="s">
        <v>72</v>
      </c>
      <c r="C845" s="60"/>
      <c r="D845" s="131"/>
      <c r="E845" s="131"/>
      <c r="F845" s="109"/>
      <c r="G845" s="97"/>
      <c r="H845" s="97"/>
    </row>
    <row r="846" spans="1:8" ht="15">
      <c r="A846" s="148">
        <f>A814</f>
        <v>71</v>
      </c>
      <c r="B846" s="149" t="s">
        <v>73</v>
      </c>
      <c r="C846" s="60"/>
      <c r="D846" s="131"/>
      <c r="E846" s="131"/>
      <c r="F846" s="109"/>
      <c r="G846" s="97"/>
      <c r="H846" s="97"/>
    </row>
    <row r="847" spans="1:8" ht="15">
      <c r="A847" s="148"/>
      <c r="B847" s="149" t="s">
        <v>74</v>
      </c>
      <c r="C847" s="60"/>
      <c r="D847" s="131"/>
      <c r="E847" s="131"/>
      <c r="F847" s="109"/>
      <c r="G847" s="97"/>
      <c r="H847" s="97"/>
    </row>
    <row r="848" spans="1:8" ht="15">
      <c r="A848" s="148">
        <f>A821</f>
        <v>72</v>
      </c>
      <c r="B848" s="57" t="s">
        <v>75</v>
      </c>
      <c r="C848" s="60"/>
      <c r="D848" s="131"/>
      <c r="E848" s="131"/>
      <c r="F848" s="109"/>
      <c r="G848" s="97"/>
      <c r="H848" s="97"/>
    </row>
    <row r="849" spans="1:8" ht="15">
      <c r="A849" s="148"/>
      <c r="B849" s="57" t="s">
        <v>76</v>
      </c>
      <c r="C849" s="60"/>
      <c r="D849" s="131"/>
      <c r="E849" s="131"/>
      <c r="F849" s="109"/>
      <c r="G849" s="97"/>
      <c r="H849" s="97"/>
    </row>
    <row r="850" spans="1:8" ht="15">
      <c r="A850" s="148">
        <f>A824</f>
        <v>73</v>
      </c>
      <c r="B850" s="57" t="s">
        <v>77</v>
      </c>
      <c r="C850" s="60"/>
      <c r="D850" s="131"/>
      <c r="E850" s="131"/>
      <c r="F850" s="109"/>
      <c r="G850" s="97"/>
      <c r="H850" s="97"/>
    </row>
    <row r="851" spans="1:8" ht="15">
      <c r="A851" s="148"/>
      <c r="B851" s="57" t="s">
        <v>78</v>
      </c>
      <c r="C851" s="60"/>
      <c r="D851" s="131"/>
      <c r="E851" s="131"/>
      <c r="F851" s="109"/>
      <c r="G851" s="97"/>
      <c r="H851" s="97"/>
    </row>
    <row r="852" spans="1:8" ht="15">
      <c r="A852" s="148"/>
      <c r="B852" s="57" t="s">
        <v>79</v>
      </c>
      <c r="C852" s="60"/>
      <c r="D852" s="131"/>
      <c r="E852" s="131"/>
      <c r="F852" s="109"/>
      <c r="G852" s="97"/>
      <c r="H852" s="97"/>
    </row>
    <row r="853" spans="1:8" s="75" customFormat="1" ht="3.75" customHeight="1" thickBot="1">
      <c r="A853" s="185"/>
      <c r="B853" s="182"/>
      <c r="C853" s="156"/>
      <c r="D853" s="170"/>
      <c r="E853" s="170"/>
      <c r="F853" s="157"/>
      <c r="G853" s="97"/>
      <c r="H853" s="97"/>
    </row>
    <row r="854" spans="1:8" s="75" customFormat="1" ht="18">
      <c r="A854" s="208" t="s">
        <v>304</v>
      </c>
      <c r="B854" s="200"/>
      <c r="C854" s="60"/>
      <c r="D854" s="131"/>
      <c r="E854" s="131"/>
      <c r="F854" s="142"/>
      <c r="G854" s="97"/>
      <c r="H854" s="97"/>
    </row>
    <row r="855" spans="1:8" s="75" customFormat="1" ht="15.75" thickBot="1">
      <c r="A855" s="56"/>
      <c r="B855" s="200"/>
      <c r="C855" s="60"/>
      <c r="D855" s="131"/>
      <c r="E855" s="131"/>
      <c r="F855" s="142"/>
      <c r="G855" s="97"/>
      <c r="H855" s="97"/>
    </row>
    <row r="856" spans="1:8" ht="15">
      <c r="A856" s="445" t="s">
        <v>333</v>
      </c>
      <c r="B856" s="446"/>
      <c r="C856" s="70" t="s">
        <v>213</v>
      </c>
      <c r="D856" s="447" t="s">
        <v>214</v>
      </c>
      <c r="E856" s="123"/>
      <c r="F856" s="74" t="s">
        <v>213</v>
      </c>
      <c r="G856" s="97"/>
      <c r="H856" s="97"/>
    </row>
    <row r="857" spans="1:8" ht="15.75" thickBot="1">
      <c r="A857" s="231"/>
      <c r="B857" s="77"/>
      <c r="C857" s="78" t="s">
        <v>424</v>
      </c>
      <c r="D857" s="448" t="s">
        <v>424</v>
      </c>
      <c r="E857" s="123"/>
      <c r="F857" s="81" t="s">
        <v>440</v>
      </c>
      <c r="G857" s="97"/>
      <c r="H857" s="97"/>
    </row>
    <row r="858" spans="1:8" ht="15">
      <c r="A858" s="184"/>
      <c r="B858" s="121"/>
      <c r="C858" s="70" t="s">
        <v>218</v>
      </c>
      <c r="D858" s="447" t="s">
        <v>218</v>
      </c>
      <c r="E858" s="123"/>
      <c r="F858" s="74" t="s">
        <v>218</v>
      </c>
      <c r="G858" s="97"/>
      <c r="H858" s="97"/>
    </row>
    <row r="859" spans="1:8" ht="15">
      <c r="A859" s="184"/>
      <c r="B859" s="132" t="s">
        <v>391</v>
      </c>
      <c r="C859" s="90"/>
      <c r="D859" s="100"/>
      <c r="E859" s="60"/>
      <c r="F859" s="93"/>
      <c r="G859" s="97"/>
      <c r="H859" s="97"/>
    </row>
    <row r="860" spans="1:8" ht="15">
      <c r="A860" s="188">
        <f>A824+1</f>
        <v>74</v>
      </c>
      <c r="B860" s="99" t="s">
        <v>337</v>
      </c>
      <c r="C860" s="90">
        <v>110500</v>
      </c>
      <c r="D860" s="126">
        <v>168820</v>
      </c>
      <c r="E860" s="106"/>
      <c r="F860" s="93">
        <v>195940</v>
      </c>
      <c r="G860" s="97"/>
      <c r="H860" s="97"/>
    </row>
    <row r="861" spans="1:8" ht="15">
      <c r="A861" s="184"/>
      <c r="B861" s="99" t="s">
        <v>339</v>
      </c>
      <c r="C861" s="90">
        <v>2400</v>
      </c>
      <c r="D861" s="126">
        <v>7300</v>
      </c>
      <c r="E861" s="106"/>
      <c r="F861" s="93">
        <v>6200</v>
      </c>
      <c r="G861" s="97"/>
      <c r="H861" s="97"/>
    </row>
    <row r="862" spans="1:8" ht="15">
      <c r="A862" s="188">
        <f>A860</f>
        <v>74</v>
      </c>
      <c r="B862" s="99" t="s">
        <v>340</v>
      </c>
      <c r="C862" s="90">
        <v>131500</v>
      </c>
      <c r="D862" s="126">
        <v>74490</v>
      </c>
      <c r="E862" s="128"/>
      <c r="F862" s="93">
        <v>45520</v>
      </c>
      <c r="G862" s="97"/>
      <c r="H862" s="97"/>
    </row>
    <row r="863" spans="1:8" ht="15">
      <c r="A863" s="184"/>
      <c r="B863" s="99" t="s">
        <v>342</v>
      </c>
      <c r="C863" s="90">
        <v>46000</v>
      </c>
      <c r="D863" s="126">
        <v>44600</v>
      </c>
      <c r="E863" s="128"/>
      <c r="F863" s="93">
        <v>43300</v>
      </c>
      <c r="G863" s="97"/>
      <c r="H863" s="97"/>
    </row>
    <row r="864" spans="1:8" ht="3.75" customHeight="1">
      <c r="A864" s="184"/>
      <c r="B864" s="99"/>
      <c r="C864" s="96"/>
      <c r="D864" s="226"/>
      <c r="E864" s="227"/>
      <c r="F864" s="109"/>
      <c r="G864" s="97"/>
      <c r="H864" s="97"/>
    </row>
    <row r="865" spans="1:8" ht="15">
      <c r="A865" s="184"/>
      <c r="B865" s="103" t="s">
        <v>348</v>
      </c>
      <c r="C865" s="104">
        <v>290400</v>
      </c>
      <c r="D865" s="174">
        <v>295210</v>
      </c>
      <c r="E865" s="227"/>
      <c r="F865" s="120">
        <v>290960</v>
      </c>
      <c r="G865" s="97"/>
      <c r="H865" s="97"/>
    </row>
    <row r="866" spans="1:8" ht="3.75" customHeight="1">
      <c r="A866" s="184"/>
      <c r="B866" s="99"/>
      <c r="C866" s="96"/>
      <c r="D866" s="226"/>
      <c r="E866" s="227"/>
      <c r="F866" s="109"/>
      <c r="G866" s="97"/>
      <c r="H866" s="97"/>
    </row>
    <row r="867" spans="1:8" ht="15">
      <c r="A867" s="188">
        <f>A862+1</f>
        <v>75</v>
      </c>
      <c r="B867" s="99" t="s">
        <v>345</v>
      </c>
      <c r="C867" s="90">
        <v>125000</v>
      </c>
      <c r="D867" s="126">
        <v>155000</v>
      </c>
      <c r="E867" s="227"/>
      <c r="F867" s="93">
        <v>100000</v>
      </c>
      <c r="G867" s="97"/>
      <c r="H867" s="97"/>
    </row>
    <row r="868" spans="1:8" ht="15" customHeight="1">
      <c r="A868" s="184"/>
      <c r="B868" s="103" t="s">
        <v>346</v>
      </c>
      <c r="C868" s="104">
        <v>125000</v>
      </c>
      <c r="D868" s="174">
        <v>155000</v>
      </c>
      <c r="E868" s="227"/>
      <c r="F868" s="120">
        <v>100000</v>
      </c>
      <c r="G868" s="97"/>
      <c r="H868" s="97"/>
    </row>
    <row r="869" spans="1:8" ht="15">
      <c r="A869" s="184"/>
      <c r="B869" s="99"/>
      <c r="C869" s="96"/>
      <c r="D869" s="226"/>
      <c r="E869" s="227"/>
      <c r="F869" s="109"/>
      <c r="G869" s="97"/>
      <c r="H869" s="97"/>
    </row>
    <row r="870" spans="1:8" ht="15">
      <c r="A870" s="188"/>
      <c r="B870" s="103" t="s">
        <v>347</v>
      </c>
      <c r="C870" s="104">
        <v>165400</v>
      </c>
      <c r="D870" s="118">
        <v>140210</v>
      </c>
      <c r="E870" s="60"/>
      <c r="F870" s="120">
        <v>190960</v>
      </c>
      <c r="G870" s="97"/>
      <c r="H870" s="97"/>
    </row>
    <row r="871" spans="1:8" ht="15">
      <c r="A871" s="184"/>
      <c r="B871" s="99"/>
      <c r="C871" s="96"/>
      <c r="D871" s="130"/>
      <c r="E871" s="131"/>
      <c r="F871" s="117"/>
      <c r="G871" s="97"/>
      <c r="H871" s="97"/>
    </row>
    <row r="872" spans="1:8" ht="15">
      <c r="A872" s="184"/>
      <c r="B872" s="132" t="s">
        <v>392</v>
      </c>
      <c r="C872" s="90"/>
      <c r="D872" s="100"/>
      <c r="E872" s="60"/>
      <c r="F872" s="93"/>
      <c r="G872" s="97"/>
      <c r="H872" s="97"/>
    </row>
    <row r="873" spans="1:8" ht="15">
      <c r="A873" s="188">
        <f>A867+1</f>
        <v>76</v>
      </c>
      <c r="B873" s="99" t="s">
        <v>337</v>
      </c>
      <c r="C873" s="90">
        <v>41000</v>
      </c>
      <c r="D873" s="126">
        <v>48720</v>
      </c>
      <c r="E873" s="106"/>
      <c r="F873" s="93">
        <v>39010</v>
      </c>
      <c r="G873" s="97"/>
      <c r="H873" s="97"/>
    </row>
    <row r="874" spans="1:8" ht="15">
      <c r="A874" s="184"/>
      <c r="B874" s="99" t="s">
        <v>339</v>
      </c>
      <c r="C874" s="90">
        <v>1000</v>
      </c>
      <c r="D874" s="90">
        <v>1000</v>
      </c>
      <c r="E874" s="106"/>
      <c r="F874" s="93">
        <v>1000</v>
      </c>
      <c r="G874" s="97"/>
      <c r="H874" s="97"/>
    </row>
    <row r="875" spans="1:8" ht="15">
      <c r="A875" s="184"/>
      <c r="B875" s="99" t="s">
        <v>340</v>
      </c>
      <c r="C875" s="90">
        <v>1100</v>
      </c>
      <c r="D875" s="126">
        <v>1110</v>
      </c>
      <c r="E875" s="106"/>
      <c r="F875" s="93">
        <v>1110</v>
      </c>
      <c r="G875" s="97"/>
      <c r="H875" s="97"/>
    </row>
    <row r="876" spans="1:8" ht="15">
      <c r="A876" s="188"/>
      <c r="B876" s="99" t="s">
        <v>342</v>
      </c>
      <c r="C876" s="90">
        <v>26600</v>
      </c>
      <c r="D876" s="126">
        <v>26300</v>
      </c>
      <c r="E876" s="128"/>
      <c r="F876" s="93">
        <v>24600</v>
      </c>
      <c r="G876" s="97"/>
      <c r="H876" s="97"/>
    </row>
    <row r="877" spans="1:8" ht="15" hidden="1">
      <c r="A877" s="188"/>
      <c r="B877" s="99" t="s">
        <v>343</v>
      </c>
      <c r="C877" s="90">
        <v>0</v>
      </c>
      <c r="D877" s="126">
        <v>0</v>
      </c>
      <c r="E877" s="128"/>
      <c r="F877" s="93">
        <v>0</v>
      </c>
      <c r="G877" s="97"/>
      <c r="H877" s="97"/>
    </row>
    <row r="878" spans="1:8" ht="15">
      <c r="A878" s="184"/>
      <c r="B878" s="103" t="s">
        <v>348</v>
      </c>
      <c r="C878" s="113">
        <v>69700</v>
      </c>
      <c r="D878" s="114">
        <v>77130</v>
      </c>
      <c r="E878" s="106"/>
      <c r="F878" s="127">
        <v>65720</v>
      </c>
      <c r="G878" s="97"/>
      <c r="H878" s="97"/>
    </row>
    <row r="879" spans="1:8" ht="3" customHeight="1">
      <c r="A879" s="184"/>
      <c r="B879" s="99"/>
      <c r="C879" s="96"/>
      <c r="D879" s="226"/>
      <c r="E879" s="227"/>
      <c r="F879" s="117"/>
      <c r="G879" s="97"/>
      <c r="H879" s="97"/>
    </row>
    <row r="880" spans="1:8" ht="15">
      <c r="A880" s="184"/>
      <c r="B880" s="99" t="s">
        <v>345</v>
      </c>
      <c r="C880" s="90">
        <v>3000</v>
      </c>
      <c r="D880" s="126">
        <v>1800</v>
      </c>
      <c r="E880" s="128"/>
      <c r="F880" s="93">
        <v>3000</v>
      </c>
      <c r="G880" s="97"/>
      <c r="H880" s="97"/>
    </row>
    <row r="881" spans="1:8" ht="15">
      <c r="A881" s="184"/>
      <c r="B881" s="103" t="s">
        <v>346</v>
      </c>
      <c r="C881" s="113">
        <v>3000</v>
      </c>
      <c r="D881" s="129">
        <v>1800</v>
      </c>
      <c r="E881" s="60"/>
      <c r="F881" s="127">
        <v>3000</v>
      </c>
      <c r="G881" s="97"/>
      <c r="H881" s="97"/>
    </row>
    <row r="882" spans="1:8" ht="15">
      <c r="A882" s="184"/>
      <c r="B882" s="159"/>
      <c r="C882" s="173"/>
      <c r="D882" s="176"/>
      <c r="E882" s="131"/>
      <c r="F882" s="202"/>
      <c r="G882" s="97"/>
      <c r="H882" s="97"/>
    </row>
    <row r="883" spans="1:8" ht="15">
      <c r="A883" s="188"/>
      <c r="B883" s="103" t="s">
        <v>347</v>
      </c>
      <c r="C883" s="104">
        <v>66700</v>
      </c>
      <c r="D883" s="118">
        <v>75330</v>
      </c>
      <c r="E883" s="60"/>
      <c r="F883" s="120">
        <v>62720</v>
      </c>
      <c r="G883" s="97"/>
      <c r="H883" s="97"/>
    </row>
    <row r="884" spans="1:8" ht="15">
      <c r="A884" s="188"/>
      <c r="B884" s="103"/>
      <c r="C884" s="96"/>
      <c r="D884" s="100"/>
      <c r="E884" s="60"/>
      <c r="F884" s="117"/>
      <c r="G884" s="97"/>
      <c r="H884" s="97"/>
    </row>
    <row r="885" spans="1:8" ht="15">
      <c r="A885" s="184"/>
      <c r="B885" s="132" t="s">
        <v>393</v>
      </c>
      <c r="C885" s="90"/>
      <c r="D885" s="100"/>
      <c r="E885" s="60"/>
      <c r="F885" s="93"/>
      <c r="G885" s="97"/>
      <c r="H885" s="97"/>
    </row>
    <row r="886" spans="1:8" ht="15">
      <c r="A886" s="188"/>
      <c r="B886" s="99" t="s">
        <v>342</v>
      </c>
      <c r="C886" s="90">
        <v>4200</v>
      </c>
      <c r="D886" s="126">
        <v>4200</v>
      </c>
      <c r="E886" s="128"/>
      <c r="F886" s="112">
        <v>4200</v>
      </c>
      <c r="G886" s="97"/>
      <c r="H886" s="97"/>
    </row>
    <row r="887" spans="1:8" ht="15">
      <c r="A887" s="188"/>
      <c r="B887" s="103" t="s">
        <v>347</v>
      </c>
      <c r="C887" s="104">
        <v>4200</v>
      </c>
      <c r="D887" s="118">
        <v>4200</v>
      </c>
      <c r="E887" s="60"/>
      <c r="F887" s="120">
        <v>4200</v>
      </c>
      <c r="G887" s="97"/>
      <c r="H887" s="97"/>
    </row>
    <row r="888" spans="1:8" ht="15">
      <c r="A888" s="184"/>
      <c r="B888" s="132"/>
      <c r="C888" s="84"/>
      <c r="D888" s="122"/>
      <c r="E888" s="123"/>
      <c r="F888" s="87"/>
      <c r="G888" s="97"/>
      <c r="H888" s="97"/>
    </row>
    <row r="889" spans="1:8" ht="15">
      <c r="A889" s="184"/>
      <c r="B889" s="132" t="s">
        <v>394</v>
      </c>
      <c r="C889" s="96"/>
      <c r="D889" s="130"/>
      <c r="E889" s="131"/>
      <c r="F889" s="117"/>
      <c r="G889" s="97"/>
      <c r="H889" s="97"/>
    </row>
    <row r="890" spans="1:8" ht="15">
      <c r="A890" s="188">
        <f>A873+1</f>
        <v>77</v>
      </c>
      <c r="B890" s="99" t="s">
        <v>337</v>
      </c>
      <c r="C890" s="90">
        <v>40100</v>
      </c>
      <c r="D890" s="126">
        <v>61950</v>
      </c>
      <c r="E890" s="106"/>
      <c r="F890" s="93">
        <v>46720</v>
      </c>
      <c r="G890" s="97"/>
      <c r="H890" s="97"/>
    </row>
    <row r="891" spans="1:8" ht="15">
      <c r="A891" s="184"/>
      <c r="B891" s="99" t="s">
        <v>339</v>
      </c>
      <c r="C891" s="90">
        <v>1800</v>
      </c>
      <c r="D891" s="126">
        <v>600</v>
      </c>
      <c r="E891" s="106"/>
      <c r="F891" s="93">
        <v>1800</v>
      </c>
      <c r="G891" s="97"/>
      <c r="H891" s="97"/>
    </row>
    <row r="892" spans="1:8" ht="15">
      <c r="A892" s="188">
        <f>A890</f>
        <v>77</v>
      </c>
      <c r="B892" s="99" t="s">
        <v>340</v>
      </c>
      <c r="C892" s="90">
        <v>13500</v>
      </c>
      <c r="D892" s="126">
        <v>3480</v>
      </c>
      <c r="E892" s="106"/>
      <c r="F892" s="93">
        <v>13480</v>
      </c>
      <c r="G892" s="97"/>
      <c r="H892" s="97"/>
    </row>
    <row r="893" spans="1:8" ht="15">
      <c r="A893" s="188"/>
      <c r="B893" s="99" t="s">
        <v>342</v>
      </c>
      <c r="C893" s="90">
        <v>25200</v>
      </c>
      <c r="D893" s="126">
        <v>25100</v>
      </c>
      <c r="E893" s="128"/>
      <c r="F893" s="93">
        <v>24600</v>
      </c>
      <c r="G893" s="97"/>
      <c r="H893" s="97"/>
    </row>
    <row r="894" spans="1:8" ht="15">
      <c r="A894" s="188">
        <f>+A892+1</f>
        <v>78</v>
      </c>
      <c r="B894" s="99" t="s">
        <v>343</v>
      </c>
      <c r="C894" s="90">
        <v>764100</v>
      </c>
      <c r="D894" s="126">
        <v>1081100</v>
      </c>
      <c r="E894" s="128"/>
      <c r="F894" s="93">
        <v>750100</v>
      </c>
      <c r="G894" s="97"/>
      <c r="H894" s="97"/>
    </row>
    <row r="895" spans="1:8" ht="15">
      <c r="A895" s="184"/>
      <c r="B895" s="103" t="s">
        <v>348</v>
      </c>
      <c r="C895" s="113">
        <v>844700</v>
      </c>
      <c r="D895" s="114">
        <v>1172230</v>
      </c>
      <c r="E895" s="106"/>
      <c r="F895" s="127">
        <v>836700</v>
      </c>
      <c r="G895" s="97"/>
      <c r="H895" s="97"/>
    </row>
    <row r="896" spans="1:8" ht="3" customHeight="1">
      <c r="A896" s="184"/>
      <c r="B896" s="159"/>
      <c r="C896" s="96"/>
      <c r="D896" s="126"/>
      <c r="E896" s="128"/>
      <c r="F896" s="117"/>
      <c r="G896" s="97"/>
      <c r="H896" s="97"/>
    </row>
    <row r="897" spans="1:8" ht="15" hidden="1">
      <c r="A897" s="188"/>
      <c r="B897" s="99" t="s">
        <v>345</v>
      </c>
      <c r="C897" s="90">
        <v>0</v>
      </c>
      <c r="D897" s="126">
        <v>0</v>
      </c>
      <c r="E897" s="128"/>
      <c r="F897" s="93">
        <v>0</v>
      </c>
      <c r="G897" s="97"/>
      <c r="H897" s="97"/>
    </row>
    <row r="898" spans="1:8" ht="15">
      <c r="A898" s="188">
        <f>A894+1</f>
        <v>79</v>
      </c>
      <c r="B898" s="99" t="s">
        <v>430</v>
      </c>
      <c r="C898" s="110">
        <v>0</v>
      </c>
      <c r="D898" s="176">
        <v>479000</v>
      </c>
      <c r="E898" s="131"/>
      <c r="F898" s="93">
        <v>298000</v>
      </c>
      <c r="G898" s="97"/>
      <c r="H898" s="97"/>
    </row>
    <row r="899" spans="1:8" ht="15">
      <c r="A899" s="184"/>
      <c r="B899" s="103" t="s">
        <v>346</v>
      </c>
      <c r="C899" s="113">
        <v>0</v>
      </c>
      <c r="D899" s="129">
        <v>479000</v>
      </c>
      <c r="E899" s="60"/>
      <c r="F899" s="127">
        <v>298000</v>
      </c>
      <c r="G899" s="97"/>
      <c r="H899" s="97"/>
    </row>
    <row r="900" spans="1:8" ht="15">
      <c r="A900" s="184"/>
      <c r="B900" s="159"/>
      <c r="C900" s="96"/>
      <c r="D900" s="130"/>
      <c r="E900" s="131"/>
      <c r="F900" s="117"/>
      <c r="G900" s="97"/>
      <c r="H900" s="97"/>
    </row>
    <row r="901" spans="1:8" ht="15">
      <c r="A901" s="188"/>
      <c r="B901" s="103" t="s">
        <v>347</v>
      </c>
      <c r="C901" s="104">
        <v>844700</v>
      </c>
      <c r="D901" s="118">
        <v>693230</v>
      </c>
      <c r="E901" s="60"/>
      <c r="F901" s="120">
        <v>538700</v>
      </c>
      <c r="G901" s="97"/>
      <c r="H901" s="97"/>
    </row>
    <row r="902" spans="1:8" ht="4.5" customHeight="1" thickBot="1">
      <c r="A902" s="231"/>
      <c r="B902" s="232"/>
      <c r="C902" s="141"/>
      <c r="D902" s="437"/>
      <c r="E902" s="131"/>
      <c r="F902" s="164"/>
      <c r="G902" s="97"/>
      <c r="H902" s="97"/>
    </row>
    <row r="903" spans="1:8" ht="15.75" thickBot="1">
      <c r="A903" s="56"/>
      <c r="B903" s="200"/>
      <c r="C903" s="59"/>
      <c r="D903" s="470"/>
      <c r="E903" s="131"/>
      <c r="G903" s="97"/>
      <c r="H903" s="97"/>
    </row>
    <row r="904" spans="1:8" ht="15">
      <c r="A904" s="143" t="s">
        <v>350</v>
      </c>
      <c r="B904" s="179"/>
      <c r="C904" s="145"/>
      <c r="D904" s="167"/>
      <c r="E904" s="167"/>
      <c r="F904" s="147"/>
      <c r="G904" s="97"/>
      <c r="H904" s="97"/>
    </row>
    <row r="905" spans="1:8" ht="15">
      <c r="A905" s="148">
        <f>A860</f>
        <v>74</v>
      </c>
      <c r="B905" s="149" t="s">
        <v>80</v>
      </c>
      <c r="C905" s="60"/>
      <c r="D905" s="131"/>
      <c r="E905" s="131"/>
      <c r="F905" s="109"/>
      <c r="G905" s="97"/>
      <c r="H905" s="97"/>
    </row>
    <row r="906" spans="1:8" ht="15">
      <c r="A906" s="148"/>
      <c r="B906" s="149" t="s">
        <v>81</v>
      </c>
      <c r="C906" s="60"/>
      <c r="D906" s="131"/>
      <c r="E906" s="131"/>
      <c r="F906" s="109"/>
      <c r="G906" s="97"/>
      <c r="H906" s="97"/>
    </row>
    <row r="907" spans="1:8" ht="15">
      <c r="A907" s="148">
        <f>A867</f>
        <v>75</v>
      </c>
      <c r="B907" s="149" t="s">
        <v>82</v>
      </c>
      <c r="C907" s="60"/>
      <c r="D907" s="131"/>
      <c r="E907" s="131"/>
      <c r="F907" s="109"/>
      <c r="G907" s="97"/>
      <c r="H907" s="97"/>
    </row>
    <row r="908" spans="1:8" ht="15">
      <c r="A908" s="148"/>
      <c r="B908" s="149" t="s">
        <v>83</v>
      </c>
      <c r="C908" s="60"/>
      <c r="D908" s="131"/>
      <c r="E908" s="131"/>
      <c r="F908" s="109"/>
      <c r="G908" s="97"/>
      <c r="H908" s="97"/>
    </row>
    <row r="909" spans="1:8" ht="15">
      <c r="A909" s="148">
        <f>A873</f>
        <v>76</v>
      </c>
      <c r="B909" s="149" t="s">
        <v>84</v>
      </c>
      <c r="C909" s="60"/>
      <c r="D909" s="131"/>
      <c r="E909" s="131"/>
      <c r="F909" s="109"/>
      <c r="G909" s="97"/>
      <c r="H909" s="97"/>
    </row>
    <row r="910" spans="1:8" ht="15">
      <c r="A910" s="148">
        <f>A890</f>
        <v>77</v>
      </c>
      <c r="B910" s="149" t="s">
        <v>85</v>
      </c>
      <c r="C910" s="60"/>
      <c r="D910" s="131"/>
      <c r="E910" s="131"/>
      <c r="F910" s="109"/>
      <c r="G910" s="97"/>
      <c r="H910" s="97"/>
    </row>
    <row r="911" spans="1:8" ht="15">
      <c r="A911" s="148"/>
      <c r="B911" s="149" t="s">
        <v>86</v>
      </c>
      <c r="C911" s="60"/>
      <c r="D911" s="131"/>
      <c r="E911" s="131"/>
      <c r="F911" s="109"/>
      <c r="G911" s="97"/>
      <c r="H911" s="97"/>
    </row>
    <row r="912" spans="1:8" ht="15">
      <c r="A912" s="148">
        <f>A894</f>
        <v>78</v>
      </c>
      <c r="B912" s="149" t="s">
        <v>87</v>
      </c>
      <c r="C912" s="60"/>
      <c r="D912" s="131"/>
      <c r="E912" s="131"/>
      <c r="F912" s="109"/>
      <c r="G912" s="97"/>
      <c r="H912" s="97"/>
    </row>
    <row r="913" spans="1:8" ht="15">
      <c r="A913" s="148"/>
      <c r="B913" s="149" t="s">
        <v>88</v>
      </c>
      <c r="C913" s="60"/>
      <c r="D913" s="131"/>
      <c r="E913" s="131"/>
      <c r="F913" s="109"/>
      <c r="G913" s="97"/>
      <c r="H913" s="97"/>
    </row>
    <row r="914" spans="1:8" ht="15">
      <c r="A914" s="148">
        <f>A898</f>
        <v>79</v>
      </c>
      <c r="B914" s="149" t="s">
        <v>25</v>
      </c>
      <c r="C914" s="60"/>
      <c r="D914" s="131"/>
      <c r="E914" s="131"/>
      <c r="F914" s="109"/>
      <c r="G914" s="97"/>
      <c r="H914" s="97"/>
    </row>
    <row r="915" spans="1:8" ht="15">
      <c r="A915" s="148"/>
      <c r="B915" s="149" t="s">
        <v>26</v>
      </c>
      <c r="C915" s="60"/>
      <c r="D915" s="131"/>
      <c r="E915" s="131"/>
      <c r="F915" s="109"/>
      <c r="G915" s="97"/>
      <c r="H915" s="97"/>
    </row>
    <row r="916" spans="1:8" ht="4.5" customHeight="1" thickBot="1">
      <c r="A916" s="154"/>
      <c r="B916" s="155"/>
      <c r="C916" s="156"/>
      <c r="D916" s="170"/>
      <c r="E916" s="170"/>
      <c r="F916" s="157"/>
      <c r="G916" s="97"/>
      <c r="H916" s="97"/>
    </row>
    <row r="917" spans="1:8" s="75" customFormat="1" ht="18">
      <c r="A917" s="208" t="s">
        <v>304</v>
      </c>
      <c r="B917" s="62"/>
      <c r="C917" s="59"/>
      <c r="D917" s="470"/>
      <c r="E917" s="131"/>
      <c r="F917" s="61"/>
      <c r="G917" s="97"/>
      <c r="H917" s="97"/>
    </row>
    <row r="918" spans="1:8" s="75" customFormat="1" ht="15.75" thickBot="1">
      <c r="A918" s="56"/>
      <c r="B918" s="200"/>
      <c r="C918" s="59"/>
      <c r="D918" s="470"/>
      <c r="E918" s="131"/>
      <c r="F918" s="61"/>
      <c r="G918" s="97"/>
      <c r="H918" s="97"/>
    </row>
    <row r="919" spans="1:8" ht="15">
      <c r="A919" s="445" t="s">
        <v>333</v>
      </c>
      <c r="B919" s="446"/>
      <c r="C919" s="70" t="s">
        <v>213</v>
      </c>
      <c r="D919" s="447" t="s">
        <v>214</v>
      </c>
      <c r="E919" s="123"/>
      <c r="F919" s="74" t="s">
        <v>213</v>
      </c>
      <c r="G919" s="97"/>
      <c r="H919" s="97"/>
    </row>
    <row r="920" spans="1:8" ht="15.75" thickBot="1">
      <c r="A920" s="231"/>
      <c r="B920" s="77"/>
      <c r="C920" s="78" t="s">
        <v>424</v>
      </c>
      <c r="D920" s="448" t="s">
        <v>424</v>
      </c>
      <c r="E920" s="123"/>
      <c r="F920" s="81" t="s">
        <v>440</v>
      </c>
      <c r="G920" s="97"/>
      <c r="H920" s="97"/>
    </row>
    <row r="921" spans="1:8" ht="15">
      <c r="A921" s="184"/>
      <c r="B921" s="121"/>
      <c r="C921" s="70" t="s">
        <v>218</v>
      </c>
      <c r="D921" s="447" t="s">
        <v>218</v>
      </c>
      <c r="E921" s="123"/>
      <c r="F921" s="74" t="s">
        <v>218</v>
      </c>
      <c r="G921" s="97"/>
      <c r="H921" s="97"/>
    </row>
    <row r="922" spans="1:8" ht="15">
      <c r="A922" s="184"/>
      <c r="B922" s="132" t="s">
        <v>395</v>
      </c>
      <c r="C922" s="96"/>
      <c r="D922" s="130"/>
      <c r="E922" s="131"/>
      <c r="F922" s="117"/>
      <c r="G922" s="97"/>
      <c r="H922" s="97"/>
    </row>
    <row r="923" spans="1:8" ht="15">
      <c r="A923" s="188">
        <f>A898+1</f>
        <v>80</v>
      </c>
      <c r="B923" s="99" t="s">
        <v>337</v>
      </c>
      <c r="C923" s="90">
        <v>417100</v>
      </c>
      <c r="D923" s="126">
        <v>498330</v>
      </c>
      <c r="E923" s="106"/>
      <c r="F923" s="93">
        <v>436590</v>
      </c>
      <c r="G923" s="97"/>
      <c r="H923" s="97"/>
    </row>
    <row r="924" spans="1:9" ht="15">
      <c r="A924" s="184"/>
      <c r="B924" s="99" t="s">
        <v>338</v>
      </c>
      <c r="C924" s="90">
        <v>700</v>
      </c>
      <c r="D924" s="126">
        <v>350</v>
      </c>
      <c r="E924" s="128"/>
      <c r="F924" s="93">
        <v>0</v>
      </c>
      <c r="G924" s="97"/>
      <c r="H924" s="97"/>
      <c r="I924" s="97"/>
    </row>
    <row r="925" spans="1:8" ht="15">
      <c r="A925" s="188"/>
      <c r="B925" s="99" t="s">
        <v>339</v>
      </c>
      <c r="C925" s="90">
        <v>4700</v>
      </c>
      <c r="D925" s="126">
        <v>5450</v>
      </c>
      <c r="E925" s="106"/>
      <c r="F925" s="93">
        <v>6150</v>
      </c>
      <c r="G925" s="97"/>
      <c r="H925" s="97"/>
    </row>
    <row r="926" spans="1:8" ht="15">
      <c r="A926" s="188">
        <f>A923+1</f>
        <v>81</v>
      </c>
      <c r="B926" s="99" t="s">
        <v>340</v>
      </c>
      <c r="C926" s="90">
        <v>54650</v>
      </c>
      <c r="D926" s="126">
        <v>65770</v>
      </c>
      <c r="E926" s="106"/>
      <c r="F926" s="93">
        <v>58220</v>
      </c>
      <c r="G926" s="97"/>
      <c r="H926" s="97"/>
    </row>
    <row r="927" spans="1:8" ht="15">
      <c r="A927" s="188">
        <f>+A926+1</f>
        <v>82</v>
      </c>
      <c r="B927" s="99" t="s">
        <v>396</v>
      </c>
      <c r="C927" s="90">
        <v>15542000</v>
      </c>
      <c r="D927" s="126">
        <v>19970150</v>
      </c>
      <c r="E927" s="106"/>
      <c r="F927" s="93">
        <v>20503500</v>
      </c>
      <c r="G927" s="97"/>
      <c r="H927" s="97"/>
    </row>
    <row r="928" spans="1:8" ht="15">
      <c r="A928" s="188"/>
      <c r="B928" s="99" t="s">
        <v>342</v>
      </c>
      <c r="C928" s="90">
        <v>258700</v>
      </c>
      <c r="D928" s="126">
        <v>246100</v>
      </c>
      <c r="E928" s="106"/>
      <c r="F928" s="93">
        <v>236500</v>
      </c>
      <c r="G928" s="97"/>
      <c r="H928" s="97"/>
    </row>
    <row r="929" spans="1:8" ht="15" customHeight="1" hidden="1">
      <c r="A929" s="188"/>
      <c r="B929" s="99" t="s">
        <v>343</v>
      </c>
      <c r="C929" s="90">
        <v>0</v>
      </c>
      <c r="D929" s="126">
        <v>0</v>
      </c>
      <c r="E929" s="106"/>
      <c r="F929" s="93">
        <v>0</v>
      </c>
      <c r="G929" s="97"/>
      <c r="H929" s="97"/>
    </row>
    <row r="930" spans="1:8" ht="15">
      <c r="A930" s="184"/>
      <c r="B930" s="103" t="s">
        <v>348</v>
      </c>
      <c r="C930" s="113">
        <v>16277850</v>
      </c>
      <c r="D930" s="114">
        <v>20786150</v>
      </c>
      <c r="E930" s="106"/>
      <c r="F930" s="127">
        <v>21240960</v>
      </c>
      <c r="G930" s="97"/>
      <c r="H930" s="97"/>
    </row>
    <row r="931" spans="1:8" ht="3.75" customHeight="1">
      <c r="A931" s="184"/>
      <c r="B931" s="159"/>
      <c r="C931" s="96"/>
      <c r="D931" s="126"/>
      <c r="E931" s="128"/>
      <c r="F931" s="117"/>
      <c r="G931" s="97"/>
      <c r="H931" s="97"/>
    </row>
    <row r="932" spans="1:8" ht="15">
      <c r="A932" s="188">
        <f>A927</f>
        <v>82</v>
      </c>
      <c r="B932" s="99" t="s">
        <v>366</v>
      </c>
      <c r="C932" s="90">
        <v>15832800</v>
      </c>
      <c r="D932" s="126">
        <v>20301950</v>
      </c>
      <c r="E932" s="128"/>
      <c r="F932" s="93">
        <v>20834370</v>
      </c>
      <c r="G932" s="97"/>
      <c r="H932" s="97"/>
    </row>
    <row r="933" spans="1:8" ht="15">
      <c r="A933" s="184"/>
      <c r="B933" s="103" t="s">
        <v>346</v>
      </c>
      <c r="C933" s="211">
        <v>15832800</v>
      </c>
      <c r="D933" s="129">
        <v>20301950</v>
      </c>
      <c r="E933" s="60"/>
      <c r="F933" s="127">
        <v>20834370</v>
      </c>
      <c r="G933" s="97"/>
      <c r="H933" s="97"/>
    </row>
    <row r="934" spans="1:8" ht="15">
      <c r="A934" s="184"/>
      <c r="B934" s="159"/>
      <c r="C934" s="96"/>
      <c r="D934" s="130"/>
      <c r="E934" s="131"/>
      <c r="F934" s="117"/>
      <c r="G934" s="97"/>
      <c r="H934" s="97"/>
    </row>
    <row r="935" spans="1:8" ht="15">
      <c r="A935" s="188"/>
      <c r="B935" s="103" t="s">
        <v>347</v>
      </c>
      <c r="C935" s="213">
        <v>445050</v>
      </c>
      <c r="D935" s="174">
        <v>484200</v>
      </c>
      <c r="E935" s="131"/>
      <c r="F935" s="214">
        <v>406590</v>
      </c>
      <c r="G935" s="97"/>
      <c r="H935" s="97"/>
    </row>
    <row r="936" spans="1:8" ht="4.5" customHeight="1" thickBot="1">
      <c r="A936" s="231"/>
      <c r="B936" s="232"/>
      <c r="C936" s="215"/>
      <c r="D936" s="233"/>
      <c r="E936" s="60"/>
      <c r="F936" s="164"/>
      <c r="G936" s="97"/>
      <c r="H936" s="97"/>
    </row>
    <row r="937" spans="1:8" ht="26.25" customHeight="1" thickBot="1">
      <c r="A937" s="56"/>
      <c r="B937" s="206"/>
      <c r="C937" s="131"/>
      <c r="D937" s="60"/>
      <c r="E937" s="60"/>
      <c r="F937" s="142"/>
      <c r="G937" s="97"/>
      <c r="H937" s="97"/>
    </row>
    <row r="938" spans="1:8" ht="15">
      <c r="A938" s="143" t="s">
        <v>350</v>
      </c>
      <c r="B938" s="179"/>
      <c r="C938" s="167"/>
      <c r="D938" s="145"/>
      <c r="E938" s="145"/>
      <c r="F938" s="147"/>
      <c r="G938" s="97"/>
      <c r="H938" s="97"/>
    </row>
    <row r="939" spans="1:8" ht="15">
      <c r="A939" s="148">
        <f>A923</f>
        <v>80</v>
      </c>
      <c r="B939" s="624" t="s">
        <v>89</v>
      </c>
      <c r="C939" s="624"/>
      <c r="D939" s="624"/>
      <c r="E939" s="624"/>
      <c r="F939" s="616"/>
      <c r="G939" s="97"/>
      <c r="H939" s="97"/>
    </row>
    <row r="940" spans="1:8" ht="15">
      <c r="A940" s="148"/>
      <c r="B940" s="149" t="s">
        <v>90</v>
      </c>
      <c r="C940" s="149"/>
      <c r="D940" s="149"/>
      <c r="E940" s="149"/>
      <c r="F940" s="440"/>
      <c r="G940" s="97"/>
      <c r="H940" s="97"/>
    </row>
    <row r="941" spans="1:8" ht="15">
      <c r="A941" s="148">
        <f>A926</f>
        <v>81</v>
      </c>
      <c r="B941" s="149" t="s">
        <v>91</v>
      </c>
      <c r="C941" s="149"/>
      <c r="D941" s="149"/>
      <c r="E941" s="149"/>
      <c r="F941" s="440"/>
      <c r="G941" s="97"/>
      <c r="H941" s="97"/>
    </row>
    <row r="942" spans="1:8" ht="15">
      <c r="A942" s="148">
        <f>A932</f>
        <v>82</v>
      </c>
      <c r="B942" s="624" t="s">
        <v>397</v>
      </c>
      <c r="C942" s="624"/>
      <c r="D942" s="624"/>
      <c r="E942" s="624"/>
      <c r="F942" s="616"/>
      <c r="G942" s="97"/>
      <c r="H942" s="97"/>
    </row>
    <row r="943" spans="1:8" s="75" customFormat="1" ht="4.5" customHeight="1" thickBot="1">
      <c r="A943" s="154"/>
      <c r="B943" s="155"/>
      <c r="C943" s="170"/>
      <c r="D943" s="156"/>
      <c r="E943" s="156"/>
      <c r="F943" s="157"/>
      <c r="G943" s="97"/>
      <c r="H943" s="97"/>
    </row>
    <row r="944" spans="1:8" s="75" customFormat="1" ht="15.75" thickBot="1">
      <c r="A944" s="56"/>
      <c r="B944" s="206"/>
      <c r="C944" s="131"/>
      <c r="D944" s="60"/>
      <c r="E944" s="60"/>
      <c r="F944" s="142"/>
      <c r="G944" s="97"/>
      <c r="H944" s="97"/>
    </row>
    <row r="945" spans="1:8" s="225" customFormat="1" ht="15">
      <c r="A945" s="56"/>
      <c r="B945" s="461" t="s">
        <v>398</v>
      </c>
      <c r="C945" s="615">
        <f>SUM(C801,C817,C832,C870,C883,C887,C901,C935)</f>
        <v>2011970</v>
      </c>
      <c r="D945" s="615">
        <f>SUM(D801,D817,D832,D870,D883,D887,D901,D935)</f>
        <v>1828550</v>
      </c>
      <c r="E945" s="60"/>
      <c r="F945" s="652">
        <f>SUM(F801,F817,F832,F870,F883,F887,F901,F935)</f>
        <v>1600220</v>
      </c>
      <c r="G945" s="97"/>
      <c r="H945" s="97"/>
    </row>
    <row r="946" spans="1:8" s="187" customFormat="1" ht="15.75" thickBot="1">
      <c r="A946" s="56"/>
      <c r="B946" s="462" t="s">
        <v>399</v>
      </c>
      <c r="C946" s="648"/>
      <c r="D946" s="648"/>
      <c r="E946" s="123"/>
      <c r="F946" s="653"/>
      <c r="G946" s="97"/>
      <c r="H946" s="97"/>
    </row>
    <row r="947" spans="1:8" s="75" customFormat="1" ht="15">
      <c r="A947" s="56"/>
      <c r="B947" s="467"/>
      <c r="C947" s="222"/>
      <c r="D947" s="222"/>
      <c r="E947" s="123"/>
      <c r="F947" s="223"/>
      <c r="G947" s="97"/>
      <c r="H947" s="97"/>
    </row>
    <row r="948" spans="1:8" s="75" customFormat="1" ht="18">
      <c r="A948" s="208" t="s">
        <v>400</v>
      </c>
      <c r="B948" s="58"/>
      <c r="C948" s="60"/>
      <c r="D948" s="60"/>
      <c r="E948" s="60"/>
      <c r="F948" s="142"/>
      <c r="G948" s="97"/>
      <c r="H948" s="97"/>
    </row>
    <row r="949" spans="1:8" s="75" customFormat="1" ht="15.75" thickBot="1">
      <c r="A949" s="194"/>
      <c r="B949" s="438"/>
      <c r="C949" s="60"/>
      <c r="D949" s="60"/>
      <c r="E949" s="60"/>
      <c r="F949" s="142"/>
      <c r="G949" s="97"/>
      <c r="H949" s="97"/>
    </row>
    <row r="950" spans="1:8" ht="15">
      <c r="A950" s="445" t="s">
        <v>333</v>
      </c>
      <c r="B950" s="446"/>
      <c r="C950" s="70" t="s">
        <v>213</v>
      </c>
      <c r="D950" s="447" t="s">
        <v>214</v>
      </c>
      <c r="E950" s="123"/>
      <c r="F950" s="74" t="s">
        <v>213</v>
      </c>
      <c r="G950" s="97"/>
      <c r="H950" s="97"/>
    </row>
    <row r="951" spans="1:8" ht="15.75" thickBot="1">
      <c r="A951" s="231"/>
      <c r="B951" s="77"/>
      <c r="C951" s="78" t="s">
        <v>424</v>
      </c>
      <c r="D951" s="448" t="s">
        <v>424</v>
      </c>
      <c r="E951" s="123"/>
      <c r="F951" s="81" t="s">
        <v>440</v>
      </c>
      <c r="G951" s="97"/>
      <c r="H951" s="97"/>
    </row>
    <row r="952" spans="1:8" ht="15">
      <c r="A952" s="184"/>
      <c r="B952" s="446"/>
      <c r="C952" s="70" t="s">
        <v>218</v>
      </c>
      <c r="D952" s="447" t="s">
        <v>218</v>
      </c>
      <c r="E952" s="123"/>
      <c r="F952" s="74" t="s">
        <v>218</v>
      </c>
      <c r="G952" s="97"/>
      <c r="H952" s="97"/>
    </row>
    <row r="953" spans="1:8" ht="15">
      <c r="A953" s="184"/>
      <c r="B953" s="103" t="s">
        <v>225</v>
      </c>
      <c r="C953" s="209"/>
      <c r="D953" s="463"/>
      <c r="E953" s="150"/>
      <c r="F953" s="210"/>
      <c r="G953" s="97"/>
      <c r="H953" s="97"/>
    </row>
    <row r="954" spans="1:8" ht="15">
      <c r="A954" s="188">
        <f>A932+1</f>
        <v>83</v>
      </c>
      <c r="B954" s="99" t="s">
        <v>337</v>
      </c>
      <c r="C954" s="90">
        <v>254190</v>
      </c>
      <c r="D954" s="126">
        <v>187550</v>
      </c>
      <c r="E954" s="128"/>
      <c r="F954" s="93">
        <v>177930</v>
      </c>
      <c r="G954" s="97"/>
      <c r="H954" s="97"/>
    </row>
    <row r="955" spans="1:8" ht="15">
      <c r="A955" s="184"/>
      <c r="B955" s="99" t="s">
        <v>338</v>
      </c>
      <c r="C955" s="90">
        <v>700</v>
      </c>
      <c r="D955" s="126">
        <v>0</v>
      </c>
      <c r="E955" s="128"/>
      <c r="F955" s="93">
        <v>0</v>
      </c>
      <c r="G955" s="97"/>
      <c r="H955" s="97"/>
    </row>
    <row r="956" spans="1:8" ht="15">
      <c r="A956" s="188">
        <f>A954+1</f>
        <v>84</v>
      </c>
      <c r="B956" s="99" t="s">
        <v>339</v>
      </c>
      <c r="C956" s="90">
        <v>10100</v>
      </c>
      <c r="D956" s="126">
        <v>20800</v>
      </c>
      <c r="E956" s="128"/>
      <c r="F956" s="93">
        <v>23800</v>
      </c>
      <c r="G956" s="97"/>
      <c r="H956" s="97"/>
    </row>
    <row r="957" spans="1:8" ht="15">
      <c r="A957" s="188">
        <f>A954+1</f>
        <v>84</v>
      </c>
      <c r="B957" s="99" t="s">
        <v>340</v>
      </c>
      <c r="C957" s="90">
        <v>586170</v>
      </c>
      <c r="D957" s="126">
        <v>622450</v>
      </c>
      <c r="E957" s="128">
        <v>0</v>
      </c>
      <c r="F957" s="93">
        <v>629530</v>
      </c>
      <c r="G957" s="97"/>
      <c r="H957" s="97"/>
    </row>
    <row r="958" spans="1:8" ht="15">
      <c r="A958" s="188"/>
      <c r="B958" s="99" t="s">
        <v>342</v>
      </c>
      <c r="C958" s="90">
        <v>1210700</v>
      </c>
      <c r="D958" s="126">
        <v>1194000</v>
      </c>
      <c r="E958" s="128"/>
      <c r="F958" s="93">
        <v>1213700</v>
      </c>
      <c r="G958" s="97"/>
      <c r="H958" s="97"/>
    </row>
    <row r="959" spans="1:8" ht="15">
      <c r="A959" s="188"/>
      <c r="B959" s="99" t="s">
        <v>343</v>
      </c>
      <c r="C959" s="90">
        <v>2100</v>
      </c>
      <c r="D959" s="126">
        <v>2100</v>
      </c>
      <c r="E959" s="106"/>
      <c r="F959" s="93">
        <v>2100</v>
      </c>
      <c r="G959" s="97"/>
      <c r="H959" s="97"/>
    </row>
    <row r="960" spans="1:8" ht="15">
      <c r="A960" s="184"/>
      <c r="B960" s="103" t="s">
        <v>348</v>
      </c>
      <c r="C960" s="113">
        <v>2063960</v>
      </c>
      <c r="D960" s="114">
        <v>2026900</v>
      </c>
      <c r="E960" s="106"/>
      <c r="F960" s="127">
        <v>2047060</v>
      </c>
      <c r="G960" s="97"/>
      <c r="H960" s="97"/>
    </row>
    <row r="961" spans="1:8" ht="3" customHeight="1">
      <c r="A961" s="184"/>
      <c r="B961" s="159"/>
      <c r="C961" s="96"/>
      <c r="D961" s="126"/>
      <c r="E961" s="128"/>
      <c r="F961" s="117"/>
      <c r="G961" s="97"/>
      <c r="H961" s="97"/>
    </row>
    <row r="962" spans="1:8" ht="15">
      <c r="A962" s="184"/>
      <c r="B962" s="99" t="s">
        <v>360</v>
      </c>
      <c r="C962" s="90">
        <v>95000</v>
      </c>
      <c r="D962" s="126">
        <v>95000</v>
      </c>
      <c r="E962" s="128"/>
      <c r="F962" s="93">
        <v>95000</v>
      </c>
      <c r="G962" s="97"/>
      <c r="H962" s="97"/>
    </row>
    <row r="963" spans="1:8" ht="15">
      <c r="A963" s="184"/>
      <c r="B963" s="103" t="s">
        <v>346</v>
      </c>
      <c r="C963" s="211">
        <v>95000</v>
      </c>
      <c r="D963" s="129">
        <v>95000</v>
      </c>
      <c r="E963" s="60"/>
      <c r="F963" s="127">
        <v>95000</v>
      </c>
      <c r="G963" s="97"/>
      <c r="H963" s="97"/>
    </row>
    <row r="964" spans="1:8" ht="15">
      <c r="A964" s="184"/>
      <c r="B964" s="159"/>
      <c r="C964" s="96"/>
      <c r="D964" s="130"/>
      <c r="E964" s="131"/>
      <c r="F964" s="117"/>
      <c r="G964" s="97"/>
      <c r="H964" s="97"/>
    </row>
    <row r="965" spans="1:8" ht="15">
      <c r="A965" s="188"/>
      <c r="B965" s="162" t="s">
        <v>347</v>
      </c>
      <c r="C965" s="104">
        <v>1968960</v>
      </c>
      <c r="D965" s="118">
        <v>1931900</v>
      </c>
      <c r="E965" s="60"/>
      <c r="F965" s="120">
        <v>1952060</v>
      </c>
      <c r="G965" s="97"/>
      <c r="H965" s="97"/>
    </row>
    <row r="966" spans="1:8" ht="3.75" customHeight="1" thickBot="1">
      <c r="A966" s="231"/>
      <c r="B966" s="232"/>
      <c r="C966" s="215"/>
      <c r="D966" s="233"/>
      <c r="E966" s="156"/>
      <c r="F966" s="164"/>
      <c r="G966" s="97"/>
      <c r="H966" s="97"/>
    </row>
    <row r="967" spans="1:8" ht="15.75" thickBot="1">
      <c r="A967" s="194"/>
      <c r="B967" s="206"/>
      <c r="C967" s="131"/>
      <c r="D967" s="60"/>
      <c r="E967" s="60"/>
      <c r="F967" s="142"/>
      <c r="G967" s="97"/>
      <c r="H967" s="97"/>
    </row>
    <row r="968" spans="1:8" ht="15">
      <c r="A968" s="143" t="s">
        <v>350</v>
      </c>
      <c r="B968" s="179"/>
      <c r="C968" s="167"/>
      <c r="D968" s="167"/>
      <c r="E968" s="167"/>
      <c r="F968" s="228"/>
      <c r="G968" s="97"/>
      <c r="H968" s="97"/>
    </row>
    <row r="969" spans="1:8" ht="15">
      <c r="A969" s="148">
        <f>A954</f>
        <v>83</v>
      </c>
      <c r="B969" s="149" t="s">
        <v>92</v>
      </c>
      <c r="C969" s="131"/>
      <c r="D969" s="131"/>
      <c r="E969" s="131"/>
      <c r="F969" s="229"/>
      <c r="G969" s="97"/>
      <c r="H969" s="97"/>
    </row>
    <row r="970" spans="1:8" ht="15">
      <c r="A970" s="148"/>
      <c r="B970" s="149" t="s">
        <v>93</v>
      </c>
      <c r="C970" s="131"/>
      <c r="D970" s="131"/>
      <c r="E970" s="131"/>
      <c r="F970" s="229"/>
      <c r="G970" s="97"/>
      <c r="H970" s="97"/>
    </row>
    <row r="971" spans="1:8" ht="15">
      <c r="A971" s="148">
        <f>A957</f>
        <v>84</v>
      </c>
      <c r="B971" s="65" t="s">
        <v>94</v>
      </c>
      <c r="C971" s="131"/>
      <c r="D971" s="131"/>
      <c r="E971" s="131"/>
      <c r="F971" s="229"/>
      <c r="G971" s="97"/>
      <c r="H971" s="97"/>
    </row>
    <row r="972" spans="1:8" ht="15">
      <c r="A972" s="148"/>
      <c r="B972" s="149" t="s">
        <v>95</v>
      </c>
      <c r="C972" s="131"/>
      <c r="D972" s="131"/>
      <c r="E972" s="131"/>
      <c r="F972" s="229"/>
      <c r="G972" s="97"/>
      <c r="H972" s="97"/>
    </row>
    <row r="973" spans="1:8" ht="15">
      <c r="A973" s="148"/>
      <c r="B973" s="149" t="s">
        <v>96</v>
      </c>
      <c r="C973" s="131"/>
      <c r="D973" s="131"/>
      <c r="E973" s="131"/>
      <c r="F973" s="229"/>
      <c r="G973" s="97"/>
      <c r="H973" s="97"/>
    </row>
    <row r="974" spans="1:8" s="75" customFormat="1" ht="4.5" customHeight="1" thickBot="1">
      <c r="A974" s="154"/>
      <c r="B974" s="155"/>
      <c r="C974" s="170"/>
      <c r="D974" s="170"/>
      <c r="E974" s="170"/>
      <c r="F974" s="218"/>
      <c r="G974" s="97"/>
      <c r="H974" s="97"/>
    </row>
    <row r="975" spans="1:8" ht="15.75" thickBot="1">
      <c r="A975" s="56"/>
      <c r="B975" s="206"/>
      <c r="C975" s="131"/>
      <c r="D975" s="131"/>
      <c r="E975" s="131"/>
      <c r="F975" s="217"/>
      <c r="G975" s="97"/>
      <c r="H975" s="97"/>
    </row>
    <row r="976" spans="1:8" s="50" customFormat="1" ht="15">
      <c r="A976" s="56"/>
      <c r="B976" s="461" t="s">
        <v>401</v>
      </c>
      <c r="C976" s="615">
        <f>SUM(C965)</f>
        <v>1968960</v>
      </c>
      <c r="D976" s="615">
        <f>SUM(D965)</f>
        <v>1931900</v>
      </c>
      <c r="E976" s="60"/>
      <c r="F976" s="652">
        <f>SUM(F965)</f>
        <v>1952060</v>
      </c>
      <c r="G976" s="97"/>
      <c r="H976" s="97"/>
    </row>
    <row r="977" spans="1:8" s="187" customFormat="1" ht="15.75" thickBot="1">
      <c r="A977" s="56"/>
      <c r="B977" s="462" t="s">
        <v>402</v>
      </c>
      <c r="C977" s="648"/>
      <c r="D977" s="648"/>
      <c r="E977" s="123"/>
      <c r="F977" s="653"/>
      <c r="G977" s="97"/>
      <c r="H977" s="97"/>
    </row>
    <row r="978" spans="1:8" s="75" customFormat="1" ht="15">
      <c r="A978" s="56"/>
      <c r="B978" s="200"/>
      <c r="C978" s="131"/>
      <c r="D978" s="131"/>
      <c r="E978" s="131"/>
      <c r="F978" s="217"/>
      <c r="G978" s="97"/>
      <c r="H978" s="97"/>
    </row>
    <row r="979" spans="1:8" s="75" customFormat="1" ht="18">
      <c r="A979" s="471" t="s">
        <v>314</v>
      </c>
      <c r="B979" s="57"/>
      <c r="C979" s="131"/>
      <c r="D979" s="131"/>
      <c r="E979" s="131"/>
      <c r="F979" s="217"/>
      <c r="G979" s="97"/>
      <c r="H979" s="97"/>
    </row>
    <row r="980" spans="1:8" s="75" customFormat="1" ht="15.75" thickBot="1">
      <c r="A980" s="194"/>
      <c r="B980" s="438"/>
      <c r="C980" s="60"/>
      <c r="D980" s="60"/>
      <c r="E980" s="60"/>
      <c r="F980" s="142"/>
      <c r="G980" s="97"/>
      <c r="H980" s="97"/>
    </row>
    <row r="981" spans="1:8" ht="15">
      <c r="A981" s="445" t="s">
        <v>333</v>
      </c>
      <c r="B981" s="446"/>
      <c r="C981" s="70" t="s">
        <v>213</v>
      </c>
      <c r="D981" s="447" t="s">
        <v>214</v>
      </c>
      <c r="E981" s="123"/>
      <c r="F981" s="74" t="s">
        <v>213</v>
      </c>
      <c r="G981" s="97"/>
      <c r="H981" s="97"/>
    </row>
    <row r="982" spans="1:8" ht="15.75" thickBot="1">
      <c r="A982" s="231"/>
      <c r="B982" s="77"/>
      <c r="C982" s="78" t="s">
        <v>424</v>
      </c>
      <c r="D982" s="448" t="s">
        <v>424</v>
      </c>
      <c r="E982" s="123"/>
      <c r="F982" s="81" t="s">
        <v>440</v>
      </c>
      <c r="G982" s="97"/>
      <c r="H982" s="97"/>
    </row>
    <row r="983" spans="1:8" ht="15">
      <c r="A983" s="184"/>
      <c r="B983" s="446"/>
      <c r="C983" s="70" t="s">
        <v>218</v>
      </c>
      <c r="D983" s="447" t="s">
        <v>218</v>
      </c>
      <c r="E983" s="123"/>
      <c r="F983" s="74" t="s">
        <v>218</v>
      </c>
      <c r="G983" s="97"/>
      <c r="H983" s="97"/>
    </row>
    <row r="984" spans="1:8" ht="15">
      <c r="A984" s="184"/>
      <c r="B984" s="132" t="s">
        <v>403</v>
      </c>
      <c r="C984" s="96"/>
      <c r="D984" s="130"/>
      <c r="E984" s="131"/>
      <c r="F984" s="117"/>
      <c r="G984" s="97"/>
      <c r="H984" s="97"/>
    </row>
    <row r="985" spans="1:8" ht="15">
      <c r="A985" s="188"/>
      <c r="B985" s="99" t="s">
        <v>337</v>
      </c>
      <c r="C985" s="90">
        <v>913280</v>
      </c>
      <c r="D985" s="126">
        <v>905210</v>
      </c>
      <c r="E985" s="106"/>
      <c r="F985" s="93">
        <v>910810</v>
      </c>
      <c r="G985" s="97"/>
      <c r="H985" s="97"/>
    </row>
    <row r="986" spans="1:8" ht="15">
      <c r="A986" s="188"/>
      <c r="B986" s="99" t="s">
        <v>338</v>
      </c>
      <c r="C986" s="90">
        <v>4000</v>
      </c>
      <c r="D986" s="126">
        <v>3500</v>
      </c>
      <c r="E986" s="128"/>
      <c r="F986" s="93">
        <v>0</v>
      </c>
      <c r="G986" s="97"/>
      <c r="H986" s="97"/>
    </row>
    <row r="987" spans="1:8" ht="15">
      <c r="A987" s="184"/>
      <c r="B987" s="99" t="s">
        <v>339</v>
      </c>
      <c r="C987" s="90">
        <v>10800</v>
      </c>
      <c r="D987" s="126">
        <v>11300</v>
      </c>
      <c r="E987" s="106"/>
      <c r="F987" s="93">
        <v>12400</v>
      </c>
      <c r="G987" s="97"/>
      <c r="H987" s="97"/>
    </row>
    <row r="988" spans="1:8" ht="15">
      <c r="A988" s="188"/>
      <c r="B988" s="99" t="s">
        <v>340</v>
      </c>
      <c r="C988" s="90">
        <v>229720</v>
      </c>
      <c r="D988" s="126">
        <v>228050</v>
      </c>
      <c r="E988" s="106"/>
      <c r="F988" s="93">
        <v>220700</v>
      </c>
      <c r="G988" s="97"/>
      <c r="H988" s="97"/>
    </row>
    <row r="989" spans="1:8" ht="15">
      <c r="A989" s="188">
        <f>A957+1</f>
        <v>85</v>
      </c>
      <c r="B989" s="99" t="s">
        <v>396</v>
      </c>
      <c r="C989" s="90">
        <v>4933700</v>
      </c>
      <c r="D989" s="126">
        <v>5558700</v>
      </c>
      <c r="E989" s="128"/>
      <c r="F989" s="93">
        <v>5674300</v>
      </c>
      <c r="G989" s="97"/>
      <c r="H989" s="97"/>
    </row>
    <row r="990" spans="1:8" ht="15">
      <c r="A990" s="188"/>
      <c r="B990" s="99" t="s">
        <v>342</v>
      </c>
      <c r="C990" s="90">
        <v>648100</v>
      </c>
      <c r="D990" s="126">
        <v>623500</v>
      </c>
      <c r="E990" s="128"/>
      <c r="F990" s="93">
        <v>603200</v>
      </c>
      <c r="G990" s="97"/>
      <c r="H990" s="97"/>
    </row>
    <row r="991" spans="1:8" ht="15" hidden="1">
      <c r="A991" s="188"/>
      <c r="B991" s="99" t="s">
        <v>343</v>
      </c>
      <c r="C991" s="90">
        <v>0</v>
      </c>
      <c r="D991" s="126">
        <v>0</v>
      </c>
      <c r="E991" s="128"/>
      <c r="F991" s="93">
        <v>0</v>
      </c>
      <c r="G991" s="97"/>
      <c r="H991" s="97"/>
    </row>
    <row r="992" spans="1:8" ht="15" customHeight="1">
      <c r="A992" s="184"/>
      <c r="B992" s="103" t="s">
        <v>348</v>
      </c>
      <c r="C992" s="113">
        <v>6739600</v>
      </c>
      <c r="D992" s="114">
        <v>7330260</v>
      </c>
      <c r="E992" s="106"/>
      <c r="F992" s="127">
        <v>7421410</v>
      </c>
      <c r="G992" s="97"/>
      <c r="H992" s="97"/>
    </row>
    <row r="993" spans="1:8" ht="15">
      <c r="A993" s="184"/>
      <c r="B993" s="99"/>
      <c r="C993" s="90"/>
      <c r="D993" s="126"/>
      <c r="E993" s="128"/>
      <c r="F993" s="93"/>
      <c r="G993" s="97"/>
      <c r="H993" s="97"/>
    </row>
    <row r="994" spans="1:8" ht="15">
      <c r="A994" s="188">
        <f>A989+1</f>
        <v>86</v>
      </c>
      <c r="B994" s="99" t="s">
        <v>345</v>
      </c>
      <c r="C994" s="90">
        <v>225000</v>
      </c>
      <c r="D994" s="126">
        <v>213400</v>
      </c>
      <c r="E994" s="128"/>
      <c r="F994" s="93">
        <v>200000</v>
      </c>
      <c r="G994" s="97"/>
      <c r="H994" s="97"/>
    </row>
    <row r="995" spans="1:8" ht="15">
      <c r="A995" s="188">
        <f>A989</f>
        <v>85</v>
      </c>
      <c r="B995" s="99" t="s">
        <v>366</v>
      </c>
      <c r="C995" s="90">
        <v>5296800</v>
      </c>
      <c r="D995" s="126">
        <v>5975200</v>
      </c>
      <c r="E995" s="128"/>
      <c r="F995" s="93">
        <v>6077470</v>
      </c>
      <c r="G995" s="97"/>
      <c r="H995" s="97"/>
    </row>
    <row r="996" spans="1:8" ht="15">
      <c r="A996" s="184"/>
      <c r="B996" s="103" t="s">
        <v>346</v>
      </c>
      <c r="C996" s="211">
        <v>5521800</v>
      </c>
      <c r="D996" s="114">
        <v>6188600</v>
      </c>
      <c r="E996" s="106"/>
      <c r="F996" s="127">
        <v>6277470</v>
      </c>
      <c r="G996" s="97"/>
      <c r="H996" s="97"/>
    </row>
    <row r="997" spans="1:8" ht="15">
      <c r="A997" s="184"/>
      <c r="B997" s="99"/>
      <c r="C997" s="90"/>
      <c r="D997" s="126"/>
      <c r="E997" s="128"/>
      <c r="F997" s="93"/>
      <c r="G997" s="97"/>
      <c r="H997" s="97"/>
    </row>
    <row r="998" spans="1:8" ht="15">
      <c r="A998" s="188"/>
      <c r="B998" s="162" t="s">
        <v>347</v>
      </c>
      <c r="C998" s="213">
        <v>1217800</v>
      </c>
      <c r="D998" s="230">
        <v>1141660</v>
      </c>
      <c r="E998" s="128"/>
      <c r="F998" s="214">
        <v>1143940</v>
      </c>
      <c r="G998" s="97"/>
      <c r="H998" s="97"/>
    </row>
    <row r="999" spans="1:8" ht="15">
      <c r="A999" s="184"/>
      <c r="B999" s="99"/>
      <c r="C999" s="90"/>
      <c r="D999" s="108"/>
      <c r="E999" s="106"/>
      <c r="F999" s="117"/>
      <c r="G999" s="97"/>
      <c r="H999" s="97"/>
    </row>
    <row r="1000" spans="1:8" ht="15">
      <c r="A1000" s="184"/>
      <c r="B1000" s="132" t="s">
        <v>316</v>
      </c>
      <c r="C1000" s="96"/>
      <c r="D1000" s="108"/>
      <c r="E1000" s="106"/>
      <c r="F1000" s="117"/>
      <c r="G1000" s="97"/>
      <c r="H1000" s="97"/>
    </row>
    <row r="1001" spans="1:8" ht="15">
      <c r="A1001" s="188">
        <f>A994+1</f>
        <v>87</v>
      </c>
      <c r="B1001" s="99" t="s">
        <v>337</v>
      </c>
      <c r="C1001" s="90">
        <v>25000</v>
      </c>
      <c r="D1001" s="126">
        <v>94000</v>
      </c>
      <c r="E1001" s="106"/>
      <c r="F1001" s="93">
        <v>35000</v>
      </c>
      <c r="G1001" s="97"/>
      <c r="H1001" s="97"/>
    </row>
    <row r="1002" spans="1:8" ht="15">
      <c r="A1002" s="188"/>
      <c r="B1002" s="99" t="s">
        <v>339</v>
      </c>
      <c r="C1002" s="90">
        <v>900</v>
      </c>
      <c r="D1002" s="126">
        <v>1020</v>
      </c>
      <c r="E1002" s="128"/>
      <c r="F1002" s="93">
        <v>900</v>
      </c>
      <c r="G1002" s="97"/>
      <c r="H1002" s="97"/>
    </row>
    <row r="1003" spans="1:8" ht="15">
      <c r="A1003" s="188">
        <f>A1001</f>
        <v>87</v>
      </c>
      <c r="B1003" s="99" t="s">
        <v>340</v>
      </c>
      <c r="C1003" s="90">
        <v>45530</v>
      </c>
      <c r="D1003" s="126">
        <v>100500</v>
      </c>
      <c r="E1003" s="106"/>
      <c r="F1003" s="93">
        <v>33700</v>
      </c>
      <c r="G1003" s="97"/>
      <c r="H1003" s="97"/>
    </row>
    <row r="1004" spans="1:8" ht="15">
      <c r="A1004" s="188"/>
      <c r="B1004" s="99" t="s">
        <v>342</v>
      </c>
      <c r="C1004" s="90">
        <v>104600</v>
      </c>
      <c r="D1004" s="126">
        <v>105400</v>
      </c>
      <c r="E1004" s="106"/>
      <c r="F1004" s="93">
        <v>105100</v>
      </c>
      <c r="G1004" s="97"/>
      <c r="H1004" s="97"/>
    </row>
    <row r="1005" spans="1:8" ht="15">
      <c r="A1005" s="188">
        <f>A1003+1</f>
        <v>88</v>
      </c>
      <c r="B1005" s="99" t="s">
        <v>343</v>
      </c>
      <c r="C1005" s="90">
        <v>7300</v>
      </c>
      <c r="D1005" s="126">
        <v>7300</v>
      </c>
      <c r="E1005" s="106"/>
      <c r="F1005" s="93">
        <v>0</v>
      </c>
      <c r="G1005" s="97"/>
      <c r="H1005" s="97"/>
    </row>
    <row r="1006" spans="1:8" ht="15">
      <c r="A1006" s="184"/>
      <c r="B1006" s="103" t="s">
        <v>348</v>
      </c>
      <c r="C1006" s="113">
        <v>183330</v>
      </c>
      <c r="D1006" s="114">
        <v>308220</v>
      </c>
      <c r="E1006" s="106"/>
      <c r="F1006" s="127">
        <v>174700</v>
      </c>
      <c r="G1006" s="97"/>
      <c r="H1006" s="97"/>
    </row>
    <row r="1007" spans="1:8" ht="3" customHeight="1">
      <c r="A1007" s="184"/>
      <c r="B1007" s="99"/>
      <c r="C1007" s="90"/>
      <c r="D1007" s="126"/>
      <c r="E1007" s="128"/>
      <c r="F1007" s="93"/>
      <c r="G1007" s="97"/>
      <c r="H1007" s="97"/>
    </row>
    <row r="1008" spans="1:8" ht="15">
      <c r="A1008" s="188">
        <f>A1003</f>
        <v>87</v>
      </c>
      <c r="B1008" s="99" t="s">
        <v>345</v>
      </c>
      <c r="C1008" s="90">
        <v>5500</v>
      </c>
      <c r="D1008" s="126">
        <v>129000</v>
      </c>
      <c r="E1008" s="128"/>
      <c r="F1008" s="93">
        <v>4000</v>
      </c>
      <c r="G1008" s="97"/>
      <c r="H1008" s="97"/>
    </row>
    <row r="1009" spans="1:8" ht="15">
      <c r="A1009" s="184"/>
      <c r="B1009" s="103" t="s">
        <v>346</v>
      </c>
      <c r="C1009" s="211">
        <v>5500</v>
      </c>
      <c r="D1009" s="114">
        <v>129000</v>
      </c>
      <c r="E1009" s="106"/>
      <c r="F1009" s="127">
        <v>4000</v>
      </c>
      <c r="G1009" s="97"/>
      <c r="H1009" s="97"/>
    </row>
    <row r="1010" spans="1:8" ht="15">
      <c r="A1010" s="184"/>
      <c r="B1010" s="99"/>
      <c r="C1010" s="90"/>
      <c r="D1010" s="130"/>
      <c r="E1010" s="131"/>
      <c r="F1010" s="93"/>
      <c r="G1010" s="97"/>
      <c r="H1010" s="97"/>
    </row>
    <row r="1011" spans="1:8" ht="15">
      <c r="A1011" s="188"/>
      <c r="B1011" s="162" t="s">
        <v>347</v>
      </c>
      <c r="C1011" s="104">
        <v>177830</v>
      </c>
      <c r="D1011" s="118">
        <v>179220</v>
      </c>
      <c r="E1011" s="60"/>
      <c r="F1011" s="120">
        <v>170700</v>
      </c>
      <c r="G1011" s="97"/>
      <c r="H1011" s="97"/>
    </row>
    <row r="1012" spans="1:8" ht="3.75" customHeight="1" thickBot="1">
      <c r="A1012" s="231"/>
      <c r="B1012" s="232"/>
      <c r="C1012" s="215"/>
      <c r="D1012" s="233"/>
      <c r="E1012" s="156"/>
      <c r="F1012" s="164"/>
      <c r="G1012" s="97"/>
      <c r="H1012" s="97"/>
    </row>
    <row r="1013" spans="1:8" ht="15.75" thickBot="1">
      <c r="A1013" s="194"/>
      <c r="B1013" s="206"/>
      <c r="C1013" s="131"/>
      <c r="D1013" s="60"/>
      <c r="E1013" s="60"/>
      <c r="F1013" s="142"/>
      <c r="G1013" s="97"/>
      <c r="H1013" s="97"/>
    </row>
    <row r="1014" spans="1:8" ht="15">
      <c r="A1014" s="143" t="s">
        <v>350</v>
      </c>
      <c r="B1014" s="179"/>
      <c r="C1014" s="167"/>
      <c r="D1014" s="145"/>
      <c r="E1014" s="145"/>
      <c r="F1014" s="147"/>
      <c r="G1014" s="97"/>
      <c r="H1014" s="97"/>
    </row>
    <row r="1015" spans="1:8" ht="15">
      <c r="A1015" s="148">
        <f>A989</f>
        <v>85</v>
      </c>
      <c r="B1015" s="624" t="s">
        <v>97</v>
      </c>
      <c r="C1015" s="624"/>
      <c r="D1015" s="624"/>
      <c r="E1015" s="624"/>
      <c r="F1015" s="616"/>
      <c r="G1015" s="97"/>
      <c r="H1015" s="97"/>
    </row>
    <row r="1016" spans="1:8" ht="15">
      <c r="A1016" s="148"/>
      <c r="B1016" s="649" t="s">
        <v>98</v>
      </c>
      <c r="C1016" s="650"/>
      <c r="D1016" s="650"/>
      <c r="E1016" s="650"/>
      <c r="F1016" s="651"/>
      <c r="G1016" s="97"/>
      <c r="H1016" s="97"/>
    </row>
    <row r="1017" spans="1:8" ht="15">
      <c r="A1017" s="148">
        <f>A994</f>
        <v>86</v>
      </c>
      <c r="B1017" s="149" t="s">
        <v>99</v>
      </c>
      <c r="C1017" s="131"/>
      <c r="D1017" s="60"/>
      <c r="E1017" s="60"/>
      <c r="F1017" s="109"/>
      <c r="G1017" s="97"/>
      <c r="H1017" s="97"/>
    </row>
    <row r="1018" spans="1:8" ht="15">
      <c r="A1018" s="148">
        <f>A1001</f>
        <v>87</v>
      </c>
      <c r="B1018" s="149" t="s">
        <v>100</v>
      </c>
      <c r="C1018" s="131"/>
      <c r="D1018" s="60"/>
      <c r="E1018" s="60"/>
      <c r="F1018" s="109"/>
      <c r="G1018" s="97"/>
      <c r="H1018" s="97"/>
    </row>
    <row r="1019" spans="1:8" ht="15">
      <c r="A1019" s="148"/>
      <c r="B1019" s="149" t="s">
        <v>101</v>
      </c>
      <c r="C1019" s="131"/>
      <c r="D1019" s="60"/>
      <c r="E1019" s="60"/>
      <c r="F1019" s="109"/>
      <c r="G1019" s="97"/>
      <c r="H1019" s="97"/>
    </row>
    <row r="1020" spans="1:8" ht="15">
      <c r="A1020" s="148"/>
      <c r="B1020" s="149" t="s">
        <v>102</v>
      </c>
      <c r="C1020" s="131"/>
      <c r="D1020" s="60"/>
      <c r="E1020" s="60"/>
      <c r="F1020" s="109"/>
      <c r="G1020" s="97"/>
      <c r="H1020" s="97"/>
    </row>
    <row r="1021" spans="1:8" ht="15">
      <c r="A1021" s="148">
        <f>A1005</f>
        <v>88</v>
      </c>
      <c r="B1021" s="149" t="s">
        <v>7</v>
      </c>
      <c r="C1021" s="60"/>
      <c r="D1021" s="150"/>
      <c r="E1021" s="150"/>
      <c r="F1021" s="109"/>
      <c r="G1021" s="97"/>
      <c r="H1021" s="97"/>
    </row>
    <row r="1022" spans="1:8" ht="15">
      <c r="A1022" s="148"/>
      <c r="B1022" s="149" t="s">
        <v>8</v>
      </c>
      <c r="C1022" s="60"/>
      <c r="D1022" s="150"/>
      <c r="E1022" s="150"/>
      <c r="F1022" s="109"/>
      <c r="G1022" s="97"/>
      <c r="H1022" s="97"/>
    </row>
    <row r="1023" spans="1:8" ht="4.5" customHeight="1" thickBot="1">
      <c r="A1023" s="154"/>
      <c r="B1023" s="182"/>
      <c r="C1023" s="170"/>
      <c r="D1023" s="156"/>
      <c r="E1023" s="156"/>
      <c r="F1023" s="157"/>
      <c r="G1023" s="97"/>
      <c r="H1023" s="97"/>
    </row>
    <row r="1024" spans="1:8" ht="15">
      <c r="A1024" s="234"/>
      <c r="B1024" s="168"/>
      <c r="C1024" s="131"/>
      <c r="D1024" s="60"/>
      <c r="E1024" s="60"/>
      <c r="F1024" s="142"/>
      <c r="G1024" s="97"/>
      <c r="H1024" s="97"/>
    </row>
    <row r="1025" spans="1:8" ht="18">
      <c r="A1025" s="471" t="s">
        <v>314</v>
      </c>
      <c r="B1025" s="206"/>
      <c r="C1025" s="131"/>
      <c r="D1025" s="60"/>
      <c r="E1025" s="60"/>
      <c r="F1025" s="142"/>
      <c r="G1025" s="97"/>
      <c r="H1025" s="97"/>
    </row>
    <row r="1026" spans="1:8" ht="15.75" thickBot="1">
      <c r="A1026" s="194"/>
      <c r="B1026" s="206"/>
      <c r="C1026" s="131"/>
      <c r="D1026" s="60"/>
      <c r="E1026" s="60"/>
      <c r="F1026" s="142"/>
      <c r="G1026" s="97"/>
      <c r="H1026" s="97"/>
    </row>
    <row r="1027" spans="1:8" ht="15">
      <c r="A1027" s="445" t="s">
        <v>333</v>
      </c>
      <c r="B1027" s="446"/>
      <c r="C1027" s="70" t="s">
        <v>213</v>
      </c>
      <c r="D1027" s="447" t="s">
        <v>214</v>
      </c>
      <c r="E1027" s="123"/>
      <c r="F1027" s="74" t="s">
        <v>213</v>
      </c>
      <c r="G1027" s="97"/>
      <c r="H1027" s="97"/>
    </row>
    <row r="1028" spans="1:8" ht="15.75" thickBot="1">
      <c r="A1028" s="231"/>
      <c r="B1028" s="77"/>
      <c r="C1028" s="78" t="s">
        <v>424</v>
      </c>
      <c r="D1028" s="448" t="s">
        <v>424</v>
      </c>
      <c r="E1028" s="123"/>
      <c r="F1028" s="81" t="s">
        <v>440</v>
      </c>
      <c r="G1028" s="97"/>
      <c r="H1028" s="97"/>
    </row>
    <row r="1029" spans="1:8" ht="15">
      <c r="A1029" s="184"/>
      <c r="B1029" s="446"/>
      <c r="C1029" s="70" t="s">
        <v>218</v>
      </c>
      <c r="D1029" s="447" t="s">
        <v>218</v>
      </c>
      <c r="E1029" s="123"/>
      <c r="F1029" s="74" t="s">
        <v>218</v>
      </c>
      <c r="G1029" s="97"/>
      <c r="H1029" s="97"/>
    </row>
    <row r="1030" spans="1:8" ht="15">
      <c r="A1030" s="184"/>
      <c r="B1030" s="132" t="s">
        <v>317</v>
      </c>
      <c r="C1030" s="96"/>
      <c r="D1030" s="100"/>
      <c r="E1030" s="60"/>
      <c r="F1030" s="117"/>
      <c r="G1030" s="97"/>
      <c r="H1030" s="97"/>
    </row>
    <row r="1031" spans="1:8" ht="15">
      <c r="A1031" s="188">
        <f>A1005+1</f>
        <v>89</v>
      </c>
      <c r="B1031" s="99" t="s">
        <v>337</v>
      </c>
      <c r="C1031" s="90">
        <v>125800</v>
      </c>
      <c r="D1031" s="126">
        <v>121090</v>
      </c>
      <c r="E1031" s="106"/>
      <c r="F1031" s="93">
        <v>130350</v>
      </c>
      <c r="G1031" s="199"/>
      <c r="H1031" s="97"/>
    </row>
    <row r="1032" spans="1:8" ht="15">
      <c r="A1032" s="184"/>
      <c r="B1032" s="99" t="s">
        <v>338</v>
      </c>
      <c r="C1032" s="90">
        <v>7000</v>
      </c>
      <c r="D1032" s="126">
        <v>6670</v>
      </c>
      <c r="E1032" s="106"/>
      <c r="F1032" s="93">
        <v>7000</v>
      </c>
      <c r="G1032" s="97"/>
      <c r="H1032" s="97"/>
    </row>
    <row r="1033" spans="1:8" ht="15">
      <c r="A1033" s="184"/>
      <c r="B1033" s="99" t="s">
        <v>339</v>
      </c>
      <c r="C1033" s="90">
        <v>800</v>
      </c>
      <c r="D1033" s="126">
        <v>1100</v>
      </c>
      <c r="E1033" s="106"/>
      <c r="F1033" s="93">
        <v>1100</v>
      </c>
      <c r="G1033" s="97"/>
      <c r="H1033" s="97"/>
    </row>
    <row r="1034" spans="1:8" ht="15">
      <c r="A1034" s="188">
        <f>A1031+1</f>
        <v>90</v>
      </c>
      <c r="B1034" s="99" t="s">
        <v>340</v>
      </c>
      <c r="C1034" s="90">
        <v>33070</v>
      </c>
      <c r="D1034" s="126">
        <v>28080</v>
      </c>
      <c r="E1034" s="106"/>
      <c r="F1034" s="93">
        <v>29480</v>
      </c>
      <c r="G1034" s="97"/>
      <c r="H1034" s="97"/>
    </row>
    <row r="1035" spans="1:8" ht="15">
      <c r="A1035" s="188"/>
      <c r="B1035" s="99" t="s">
        <v>342</v>
      </c>
      <c r="C1035" s="90">
        <v>102900</v>
      </c>
      <c r="D1035" s="126">
        <v>102300</v>
      </c>
      <c r="E1035" s="106"/>
      <c r="F1035" s="93">
        <v>99500</v>
      </c>
      <c r="G1035" s="97"/>
      <c r="H1035" s="97"/>
    </row>
    <row r="1036" spans="1:8" ht="15">
      <c r="A1036" s="184"/>
      <c r="B1036" s="103" t="s">
        <v>348</v>
      </c>
      <c r="C1036" s="113">
        <v>269570</v>
      </c>
      <c r="D1036" s="114">
        <v>259240</v>
      </c>
      <c r="E1036" s="106"/>
      <c r="F1036" s="127">
        <v>267430</v>
      </c>
      <c r="G1036" s="97"/>
      <c r="H1036" s="97"/>
    </row>
    <row r="1037" spans="1:8" ht="3.75" customHeight="1">
      <c r="A1037" s="184"/>
      <c r="B1037" s="99"/>
      <c r="C1037" s="90"/>
      <c r="D1037" s="126"/>
      <c r="E1037" s="128"/>
      <c r="F1037" s="93"/>
      <c r="G1037" s="97"/>
      <c r="H1037" s="97"/>
    </row>
    <row r="1038" spans="1:8" ht="15">
      <c r="A1038" s="188">
        <f>A1034</f>
        <v>90</v>
      </c>
      <c r="B1038" s="99" t="s">
        <v>345</v>
      </c>
      <c r="C1038" s="90">
        <v>145200</v>
      </c>
      <c r="D1038" s="126">
        <v>100000</v>
      </c>
      <c r="E1038" s="106"/>
      <c r="F1038" s="93">
        <v>120000</v>
      </c>
      <c r="G1038" s="97"/>
      <c r="H1038" s="97"/>
    </row>
    <row r="1039" spans="1:8" ht="15">
      <c r="A1039" s="184"/>
      <c r="B1039" s="103" t="s">
        <v>346</v>
      </c>
      <c r="C1039" s="211">
        <v>145200</v>
      </c>
      <c r="D1039" s="129">
        <v>100000</v>
      </c>
      <c r="E1039" s="60"/>
      <c r="F1039" s="127">
        <v>120000</v>
      </c>
      <c r="G1039" s="97"/>
      <c r="H1039" s="97"/>
    </row>
    <row r="1040" spans="1:8" ht="15">
      <c r="A1040" s="184"/>
      <c r="B1040" s="99"/>
      <c r="C1040" s="90"/>
      <c r="D1040" s="130"/>
      <c r="E1040" s="131"/>
      <c r="F1040" s="93"/>
      <c r="G1040" s="97"/>
      <c r="H1040" s="97"/>
    </row>
    <row r="1041" spans="1:8" ht="15">
      <c r="A1041" s="188"/>
      <c r="B1041" s="162" t="s">
        <v>347</v>
      </c>
      <c r="C1041" s="104">
        <v>124370</v>
      </c>
      <c r="D1041" s="118">
        <v>159240</v>
      </c>
      <c r="E1041" s="60"/>
      <c r="F1041" s="120">
        <v>147430</v>
      </c>
      <c r="G1041" s="97"/>
      <c r="H1041" s="97"/>
    </row>
    <row r="1042" spans="1:8" ht="15">
      <c r="A1042" s="184"/>
      <c r="B1042" s="99"/>
      <c r="C1042" s="90"/>
      <c r="D1042" s="100"/>
      <c r="E1042" s="60"/>
      <c r="F1042" s="117"/>
      <c r="G1042" s="97"/>
      <c r="H1042" s="97"/>
    </row>
    <row r="1043" spans="1:8" ht="15">
      <c r="A1043" s="184"/>
      <c r="B1043" s="132" t="s">
        <v>318</v>
      </c>
      <c r="C1043" s="96"/>
      <c r="D1043" s="100"/>
      <c r="E1043" s="60"/>
      <c r="F1043" s="117"/>
      <c r="G1043" s="97"/>
      <c r="H1043" s="97"/>
    </row>
    <row r="1044" spans="1:8" ht="15">
      <c r="A1044" s="188"/>
      <c r="B1044" s="99" t="s">
        <v>338</v>
      </c>
      <c r="C1044" s="90">
        <v>2500</v>
      </c>
      <c r="D1044" s="126">
        <v>2500</v>
      </c>
      <c r="E1044" s="128"/>
      <c r="F1044" s="93">
        <v>2500</v>
      </c>
      <c r="G1044" s="97"/>
      <c r="H1044" s="97"/>
    </row>
    <row r="1045" spans="1:8" ht="15">
      <c r="A1045" s="188"/>
      <c r="B1045" s="99" t="s">
        <v>340</v>
      </c>
      <c r="C1045" s="90">
        <v>115770</v>
      </c>
      <c r="D1045" s="126">
        <v>115770</v>
      </c>
      <c r="E1045" s="106"/>
      <c r="F1045" s="93">
        <v>117840</v>
      </c>
      <c r="G1045" s="97"/>
      <c r="H1045" s="97"/>
    </row>
    <row r="1046" spans="1:8" ht="15">
      <c r="A1046" s="188"/>
      <c r="B1046" s="99" t="s">
        <v>342</v>
      </c>
      <c r="C1046" s="90">
        <v>15500</v>
      </c>
      <c r="D1046" s="126">
        <v>15400</v>
      </c>
      <c r="E1046" s="106"/>
      <c r="F1046" s="93">
        <v>15300</v>
      </c>
      <c r="G1046" s="97"/>
      <c r="H1046" s="97"/>
    </row>
    <row r="1047" spans="1:8" ht="3.75" customHeight="1">
      <c r="A1047" s="184"/>
      <c r="B1047" s="99"/>
      <c r="C1047" s="173"/>
      <c r="D1047" s="201"/>
      <c r="E1047" s="60"/>
      <c r="F1047" s="202"/>
      <c r="G1047" s="97"/>
      <c r="H1047" s="97"/>
    </row>
    <row r="1048" spans="1:8" ht="15" customHeight="1">
      <c r="A1048" s="188"/>
      <c r="B1048" s="103" t="s">
        <v>363</v>
      </c>
      <c r="C1048" s="104">
        <v>133770</v>
      </c>
      <c r="D1048" s="118">
        <v>133670</v>
      </c>
      <c r="E1048" s="60"/>
      <c r="F1048" s="120">
        <v>135640</v>
      </c>
      <c r="G1048" s="97"/>
      <c r="H1048" s="97"/>
    </row>
    <row r="1049" spans="1:8" ht="15" customHeight="1">
      <c r="A1049" s="184"/>
      <c r="B1049" s="99"/>
      <c r="C1049" s="90"/>
      <c r="D1049" s="100"/>
      <c r="E1049" s="60"/>
      <c r="F1049" s="117"/>
      <c r="G1049" s="97"/>
      <c r="H1049" s="97"/>
    </row>
    <row r="1050" spans="1:8" ht="15" customHeight="1">
      <c r="A1050" s="184"/>
      <c r="B1050" s="132" t="s">
        <v>319</v>
      </c>
      <c r="C1050" s="209"/>
      <c r="D1050" s="100"/>
      <c r="E1050" s="60"/>
      <c r="F1050" s="210"/>
      <c r="G1050" s="97"/>
      <c r="H1050" s="97"/>
    </row>
    <row r="1051" spans="1:8" ht="15" customHeight="1">
      <c r="A1051" s="188">
        <f>A1038+1</f>
        <v>91</v>
      </c>
      <c r="B1051" s="99" t="s">
        <v>337</v>
      </c>
      <c r="C1051" s="90">
        <v>41900</v>
      </c>
      <c r="D1051" s="126">
        <v>40120</v>
      </c>
      <c r="E1051" s="106"/>
      <c r="F1051" s="93">
        <v>30760</v>
      </c>
      <c r="G1051" s="97"/>
      <c r="H1051" s="97"/>
    </row>
    <row r="1052" spans="1:8" ht="15" customHeight="1">
      <c r="A1052" s="184"/>
      <c r="B1052" s="99" t="s">
        <v>339</v>
      </c>
      <c r="C1052" s="90">
        <v>650</v>
      </c>
      <c r="D1052" s="126">
        <v>650</v>
      </c>
      <c r="E1052" s="128"/>
      <c r="F1052" s="93">
        <v>750</v>
      </c>
      <c r="G1052" s="97"/>
      <c r="H1052" s="97"/>
    </row>
    <row r="1053" spans="1:8" ht="15" customHeight="1">
      <c r="A1053" s="188"/>
      <c r="B1053" s="99" t="s">
        <v>340</v>
      </c>
      <c r="C1053" s="90">
        <v>364200</v>
      </c>
      <c r="D1053" s="126">
        <v>363200</v>
      </c>
      <c r="E1053" s="106"/>
      <c r="F1053" s="93">
        <v>363000</v>
      </c>
      <c r="G1053" s="97"/>
      <c r="H1053" s="97"/>
    </row>
    <row r="1054" spans="1:8" ht="15">
      <c r="A1054" s="188"/>
      <c r="B1054" s="99" t="s">
        <v>342</v>
      </c>
      <c r="C1054" s="90">
        <v>21700</v>
      </c>
      <c r="D1054" s="126">
        <v>21800</v>
      </c>
      <c r="E1054" s="128"/>
      <c r="F1054" s="93">
        <v>20900</v>
      </c>
      <c r="G1054" s="97"/>
      <c r="H1054" s="97"/>
    </row>
    <row r="1055" spans="1:8" ht="15" customHeight="1">
      <c r="A1055" s="188"/>
      <c r="B1055" s="99" t="s">
        <v>343</v>
      </c>
      <c r="C1055" s="90">
        <v>32000</v>
      </c>
      <c r="D1055" s="126">
        <v>32000</v>
      </c>
      <c r="E1055" s="128"/>
      <c r="F1055" s="93">
        <v>32000</v>
      </c>
      <c r="G1055" s="97"/>
      <c r="H1055" s="97"/>
    </row>
    <row r="1056" spans="1:8" ht="15" customHeight="1">
      <c r="A1056" s="188"/>
      <c r="B1056" s="103" t="s">
        <v>363</v>
      </c>
      <c r="C1056" s="104">
        <v>460450</v>
      </c>
      <c r="D1056" s="174">
        <v>457770</v>
      </c>
      <c r="E1056" s="131"/>
      <c r="F1056" s="120">
        <v>447410</v>
      </c>
      <c r="G1056" s="97"/>
      <c r="H1056" s="97"/>
    </row>
    <row r="1057" spans="1:8" ht="3.75" customHeight="1" thickBot="1">
      <c r="A1057" s="231"/>
      <c r="B1057" s="232"/>
      <c r="C1057" s="191"/>
      <c r="D1057" s="192"/>
      <c r="E1057" s="60"/>
      <c r="F1057" s="193"/>
      <c r="H1057" s="97"/>
    </row>
    <row r="1058" spans="1:8" ht="15" customHeight="1" thickBot="1">
      <c r="A1058" s="194"/>
      <c r="B1058" s="206"/>
      <c r="C1058" s="131"/>
      <c r="D1058" s="60"/>
      <c r="E1058" s="60"/>
      <c r="F1058" s="142"/>
      <c r="G1058" s="97"/>
      <c r="H1058" s="97"/>
    </row>
    <row r="1059" spans="1:8" ht="15" customHeight="1">
      <c r="A1059" s="143" t="s">
        <v>350</v>
      </c>
      <c r="B1059" s="179"/>
      <c r="C1059" s="167"/>
      <c r="D1059" s="145"/>
      <c r="E1059" s="145"/>
      <c r="F1059" s="147"/>
      <c r="G1059" s="97"/>
      <c r="H1059" s="97"/>
    </row>
    <row r="1060" spans="1:8" ht="15" customHeight="1">
      <c r="A1060" s="148">
        <f>A1031</f>
        <v>89</v>
      </c>
      <c r="B1060" s="149" t="s">
        <v>103</v>
      </c>
      <c r="C1060" s="131"/>
      <c r="D1060" s="60"/>
      <c r="E1060" s="60"/>
      <c r="F1060" s="109"/>
      <c r="G1060" s="97"/>
      <c r="H1060" s="97"/>
    </row>
    <row r="1061" spans="1:8" ht="15" customHeight="1">
      <c r="A1061" s="148"/>
      <c r="B1061" s="149" t="s">
        <v>104</v>
      </c>
      <c r="C1061" s="131"/>
      <c r="D1061" s="60"/>
      <c r="E1061" s="60"/>
      <c r="F1061" s="109"/>
      <c r="G1061" s="97"/>
      <c r="H1061" s="97"/>
    </row>
    <row r="1062" spans="1:8" ht="15" customHeight="1">
      <c r="A1062" s="148">
        <f>A1034</f>
        <v>90</v>
      </c>
      <c r="B1062" s="624" t="s">
        <v>105</v>
      </c>
      <c r="C1062" s="624"/>
      <c r="D1062" s="624"/>
      <c r="E1062" s="624"/>
      <c r="F1062" s="616"/>
      <c r="G1062" s="97"/>
      <c r="H1062" s="97"/>
    </row>
    <row r="1063" spans="1:8" ht="15" customHeight="1">
      <c r="A1063" s="148"/>
      <c r="B1063" s="149" t="s">
        <v>106</v>
      </c>
      <c r="C1063" s="149"/>
      <c r="D1063" s="149"/>
      <c r="E1063" s="149"/>
      <c r="F1063" s="440"/>
      <c r="G1063" s="97"/>
      <c r="H1063" s="97"/>
    </row>
    <row r="1064" spans="1:8" ht="15" customHeight="1">
      <c r="A1064" s="148"/>
      <c r="B1064" s="149" t="s">
        <v>107</v>
      </c>
      <c r="C1064" s="149"/>
      <c r="D1064" s="149"/>
      <c r="E1064" s="149"/>
      <c r="F1064" s="440"/>
      <c r="G1064" s="97"/>
      <c r="H1064" s="97"/>
    </row>
    <row r="1065" spans="1:8" ht="15" customHeight="1">
      <c r="A1065" s="148">
        <f>A1051</f>
        <v>91</v>
      </c>
      <c r="B1065" s="624" t="s">
        <v>108</v>
      </c>
      <c r="C1065" s="624"/>
      <c r="D1065" s="624"/>
      <c r="E1065" s="624"/>
      <c r="F1065" s="616"/>
      <c r="G1065" s="97"/>
      <c r="H1065" s="97"/>
    </row>
    <row r="1066" spans="1:8" s="75" customFormat="1" ht="4.5" customHeight="1" thickBot="1">
      <c r="A1066" s="154"/>
      <c r="B1066" s="155"/>
      <c r="C1066" s="170"/>
      <c r="D1066" s="156"/>
      <c r="E1066" s="156"/>
      <c r="F1066" s="157"/>
      <c r="G1066" s="97"/>
      <c r="H1066" s="97"/>
    </row>
    <row r="1067" spans="1:8" s="75" customFormat="1" ht="15.75" thickBot="1">
      <c r="A1067" s="194"/>
      <c r="B1067" s="206"/>
      <c r="C1067" s="131"/>
      <c r="D1067" s="60"/>
      <c r="E1067" s="60"/>
      <c r="F1067" s="142"/>
      <c r="G1067" s="97"/>
      <c r="H1067" s="97"/>
    </row>
    <row r="1068" spans="1:8" s="50" customFormat="1" ht="15">
      <c r="A1068" s="56"/>
      <c r="B1068" s="461" t="s">
        <v>404</v>
      </c>
      <c r="C1068" s="615">
        <f>SUM(C998,C1011,C1041,C1048,C1056)</f>
        <v>2114220</v>
      </c>
      <c r="D1068" s="615">
        <f>SUM(D998,D1011,D1041,D1048,D1056)</f>
        <v>2071560</v>
      </c>
      <c r="E1068" s="60"/>
      <c r="F1068" s="652">
        <f>SUM(F998,F1011,F1041,F1048,F1056)</f>
        <v>2045120</v>
      </c>
      <c r="G1068" s="97"/>
      <c r="H1068" s="97"/>
    </row>
    <row r="1069" spans="1:8" s="187" customFormat="1" ht="15.75" thickBot="1">
      <c r="A1069" s="56"/>
      <c r="B1069" s="462" t="s">
        <v>405</v>
      </c>
      <c r="C1069" s="648"/>
      <c r="D1069" s="648"/>
      <c r="E1069" s="123"/>
      <c r="F1069" s="653"/>
      <c r="G1069" s="97"/>
      <c r="H1069" s="97"/>
    </row>
    <row r="1070" spans="1:8" s="75" customFormat="1" ht="15">
      <c r="A1070" s="56"/>
      <c r="B1070" s="206"/>
      <c r="C1070" s="60"/>
      <c r="D1070" s="60"/>
      <c r="E1070" s="60"/>
      <c r="F1070" s="142"/>
      <c r="G1070" s="97"/>
      <c r="H1070" s="97"/>
    </row>
    <row r="1071" spans="1:8" s="75" customFormat="1" ht="18">
      <c r="A1071" s="208" t="s">
        <v>320</v>
      </c>
      <c r="B1071" s="57"/>
      <c r="C1071" s="60"/>
      <c r="D1071" s="60"/>
      <c r="E1071" s="60"/>
      <c r="F1071" s="142"/>
      <c r="G1071" s="97"/>
      <c r="H1071" s="97"/>
    </row>
    <row r="1072" spans="1:8" s="75" customFormat="1" ht="15.75" thickBot="1">
      <c r="A1072" s="194"/>
      <c r="B1072" s="438"/>
      <c r="C1072" s="60"/>
      <c r="D1072" s="60"/>
      <c r="E1072" s="60"/>
      <c r="F1072" s="142"/>
      <c r="G1072" s="97"/>
      <c r="H1072" s="97"/>
    </row>
    <row r="1073" spans="1:8" ht="15">
      <c r="A1073" s="445" t="s">
        <v>333</v>
      </c>
      <c r="B1073" s="446"/>
      <c r="C1073" s="70" t="s">
        <v>213</v>
      </c>
      <c r="D1073" s="447" t="s">
        <v>214</v>
      </c>
      <c r="E1073" s="123"/>
      <c r="F1073" s="74" t="s">
        <v>213</v>
      </c>
      <c r="G1073" s="97"/>
      <c r="H1073" s="97"/>
    </row>
    <row r="1074" spans="1:8" ht="15.75" thickBot="1">
      <c r="A1074" s="231"/>
      <c r="B1074" s="77"/>
      <c r="C1074" s="78" t="s">
        <v>424</v>
      </c>
      <c r="D1074" s="448" t="s">
        <v>424</v>
      </c>
      <c r="E1074" s="123"/>
      <c r="F1074" s="81" t="s">
        <v>440</v>
      </c>
      <c r="G1074" s="97"/>
      <c r="H1074" s="97"/>
    </row>
    <row r="1075" spans="1:8" ht="15">
      <c r="A1075" s="184"/>
      <c r="B1075" s="446"/>
      <c r="C1075" s="70" t="s">
        <v>218</v>
      </c>
      <c r="D1075" s="447" t="s">
        <v>218</v>
      </c>
      <c r="E1075" s="123"/>
      <c r="F1075" s="74" t="s">
        <v>218</v>
      </c>
      <c r="G1075" s="97"/>
      <c r="H1075" s="97"/>
    </row>
    <row r="1076" spans="1:8" ht="15">
      <c r="A1076" s="184"/>
      <c r="B1076" s="132" t="s">
        <v>406</v>
      </c>
      <c r="C1076" s="96"/>
      <c r="D1076" s="100"/>
      <c r="E1076" s="60"/>
      <c r="F1076" s="117"/>
      <c r="G1076" s="97"/>
      <c r="H1076" s="97"/>
    </row>
    <row r="1077" spans="1:8" ht="15">
      <c r="A1077" s="188">
        <f>A1051+1</f>
        <v>92</v>
      </c>
      <c r="B1077" s="99" t="s">
        <v>338</v>
      </c>
      <c r="C1077" s="90">
        <v>3090</v>
      </c>
      <c r="D1077" s="126">
        <v>11090</v>
      </c>
      <c r="E1077" s="106"/>
      <c r="F1077" s="93">
        <v>3090</v>
      </c>
      <c r="G1077" s="97"/>
      <c r="H1077" s="97"/>
    </row>
    <row r="1078" spans="1:8" ht="15">
      <c r="A1078" s="188"/>
      <c r="B1078" s="99" t="s">
        <v>340</v>
      </c>
      <c r="C1078" s="90">
        <v>650</v>
      </c>
      <c r="D1078" s="126">
        <v>650</v>
      </c>
      <c r="E1078" s="106"/>
      <c r="F1078" s="93">
        <v>650</v>
      </c>
      <c r="G1078" s="97"/>
      <c r="H1078" s="97"/>
    </row>
    <row r="1079" spans="1:8" ht="15">
      <c r="A1079" s="184"/>
      <c r="B1079" s="99" t="s">
        <v>341</v>
      </c>
      <c r="C1079" s="90">
        <v>37580</v>
      </c>
      <c r="D1079" s="126">
        <v>37540</v>
      </c>
      <c r="E1079" s="106"/>
      <c r="F1079" s="93">
        <v>38140</v>
      </c>
      <c r="G1079" s="97"/>
      <c r="H1079" s="97"/>
    </row>
    <row r="1080" spans="1:8" ht="15">
      <c r="A1080" s="184"/>
      <c r="B1080" s="99" t="s">
        <v>342</v>
      </c>
      <c r="C1080" s="90">
        <v>600</v>
      </c>
      <c r="D1080" s="126">
        <v>600</v>
      </c>
      <c r="E1080" s="106"/>
      <c r="F1080" s="93">
        <v>600</v>
      </c>
      <c r="G1080" s="97"/>
      <c r="H1080" s="97"/>
    </row>
    <row r="1081" spans="1:8" ht="15">
      <c r="A1081" s="184"/>
      <c r="B1081" s="99" t="s">
        <v>343</v>
      </c>
      <c r="C1081" s="90">
        <v>400</v>
      </c>
      <c r="D1081" s="126">
        <v>400</v>
      </c>
      <c r="E1081" s="106"/>
      <c r="F1081" s="93">
        <v>400</v>
      </c>
      <c r="G1081" s="97"/>
      <c r="H1081" s="97"/>
    </row>
    <row r="1082" spans="1:8" ht="15">
      <c r="A1082" s="184"/>
      <c r="B1082" s="103" t="s">
        <v>348</v>
      </c>
      <c r="C1082" s="113">
        <v>42320</v>
      </c>
      <c r="D1082" s="114">
        <v>50280</v>
      </c>
      <c r="E1082" s="106"/>
      <c r="F1082" s="127">
        <v>42880</v>
      </c>
      <c r="G1082" s="97"/>
      <c r="H1082" s="97"/>
    </row>
    <row r="1083" spans="1:8" ht="3" customHeight="1">
      <c r="A1083" s="184"/>
      <c r="B1083" s="99"/>
      <c r="C1083" s="96"/>
      <c r="D1083" s="108"/>
      <c r="E1083" s="106"/>
      <c r="F1083" s="117"/>
      <c r="G1083" s="97"/>
      <c r="H1083" s="97"/>
    </row>
    <row r="1084" spans="1:8" ht="15">
      <c r="A1084" s="188">
        <f>A1077+1</f>
        <v>93</v>
      </c>
      <c r="B1084" s="99" t="s">
        <v>353</v>
      </c>
      <c r="C1084" s="90">
        <v>25800</v>
      </c>
      <c r="D1084" s="126">
        <v>15000</v>
      </c>
      <c r="E1084" s="106"/>
      <c r="F1084" s="93">
        <v>15000</v>
      </c>
      <c r="G1084" s="97"/>
      <c r="H1084" s="97"/>
    </row>
    <row r="1085" spans="1:8" ht="15">
      <c r="A1085" s="184"/>
      <c r="B1085" s="103" t="s">
        <v>346</v>
      </c>
      <c r="C1085" s="113">
        <v>25800</v>
      </c>
      <c r="D1085" s="129">
        <v>15000</v>
      </c>
      <c r="E1085" s="60"/>
      <c r="F1085" s="127">
        <v>15000</v>
      </c>
      <c r="G1085" s="97"/>
      <c r="H1085" s="97"/>
    </row>
    <row r="1086" spans="1:8" ht="15">
      <c r="A1086" s="184"/>
      <c r="B1086" s="99"/>
      <c r="C1086" s="96"/>
      <c r="D1086" s="100"/>
      <c r="E1086" s="60"/>
      <c r="F1086" s="117"/>
      <c r="G1086" s="97"/>
      <c r="H1086" s="97"/>
    </row>
    <row r="1087" spans="1:8" ht="15">
      <c r="A1087" s="188"/>
      <c r="B1087" s="103" t="s">
        <v>347</v>
      </c>
      <c r="C1087" s="104">
        <v>16520</v>
      </c>
      <c r="D1087" s="118">
        <v>35280</v>
      </c>
      <c r="E1087" s="60"/>
      <c r="F1087" s="120">
        <v>27880</v>
      </c>
      <c r="G1087" s="97"/>
      <c r="H1087" s="97"/>
    </row>
    <row r="1088" spans="1:8" ht="15">
      <c r="A1088" s="188"/>
      <c r="B1088" s="103"/>
      <c r="C1088" s="96"/>
      <c r="D1088" s="100"/>
      <c r="E1088" s="60"/>
      <c r="F1088" s="117"/>
      <c r="G1088" s="97"/>
      <c r="H1088" s="97"/>
    </row>
    <row r="1089" spans="1:8" ht="15">
      <c r="A1089" s="184"/>
      <c r="B1089" s="132" t="s">
        <v>407</v>
      </c>
      <c r="C1089" s="96"/>
      <c r="D1089" s="100"/>
      <c r="E1089" s="60"/>
      <c r="F1089" s="117"/>
      <c r="G1089" s="97"/>
      <c r="H1089" s="97"/>
    </row>
    <row r="1090" spans="1:8" ht="15">
      <c r="A1090" s="188">
        <f>A1084+1</f>
        <v>94</v>
      </c>
      <c r="B1090" s="99" t="s">
        <v>338</v>
      </c>
      <c r="C1090" s="90">
        <v>125960</v>
      </c>
      <c r="D1090" s="126">
        <v>67100</v>
      </c>
      <c r="E1090" s="106"/>
      <c r="F1090" s="93">
        <v>62250</v>
      </c>
      <c r="G1090" s="97"/>
      <c r="H1090" s="97"/>
    </row>
    <row r="1091" spans="1:8" ht="15">
      <c r="A1091" s="188"/>
      <c r="B1091" s="99" t="s">
        <v>340</v>
      </c>
      <c r="C1091" s="90">
        <v>29500</v>
      </c>
      <c r="D1091" s="126">
        <v>27000</v>
      </c>
      <c r="E1091" s="106"/>
      <c r="F1091" s="93">
        <v>27500</v>
      </c>
      <c r="G1091" s="97"/>
      <c r="H1091" s="97"/>
    </row>
    <row r="1092" spans="1:8" ht="15">
      <c r="A1092" s="188">
        <f>A1090</f>
        <v>94</v>
      </c>
      <c r="B1092" s="99" t="s">
        <v>341</v>
      </c>
      <c r="C1092" s="90">
        <v>0</v>
      </c>
      <c r="D1092" s="126">
        <v>47700</v>
      </c>
      <c r="E1092" s="106"/>
      <c r="F1092" s="93">
        <v>50380</v>
      </c>
      <c r="G1092" s="97"/>
      <c r="H1092" s="97"/>
    </row>
    <row r="1093" spans="1:8" ht="15">
      <c r="A1093" s="188"/>
      <c r="B1093" s="99" t="s">
        <v>342</v>
      </c>
      <c r="C1093" s="90">
        <v>91200</v>
      </c>
      <c r="D1093" s="126">
        <v>91500</v>
      </c>
      <c r="E1093" s="106"/>
      <c r="F1093" s="93">
        <v>91800</v>
      </c>
      <c r="G1093" s="97"/>
      <c r="H1093" s="97"/>
    </row>
    <row r="1094" spans="1:8" ht="15">
      <c r="A1094" s="188"/>
      <c r="B1094" s="99" t="s">
        <v>343</v>
      </c>
      <c r="C1094" s="90">
        <v>57700</v>
      </c>
      <c r="D1094" s="126">
        <v>62900</v>
      </c>
      <c r="E1094" s="106"/>
      <c r="F1094" s="93">
        <v>62900</v>
      </c>
      <c r="G1094" s="97"/>
      <c r="H1094" s="97"/>
    </row>
    <row r="1095" spans="1:8" ht="15">
      <c r="A1095" s="184"/>
      <c r="B1095" s="103" t="s">
        <v>348</v>
      </c>
      <c r="C1095" s="113">
        <v>304360</v>
      </c>
      <c r="D1095" s="114">
        <v>296200</v>
      </c>
      <c r="E1095" s="106"/>
      <c r="F1095" s="127">
        <v>294830</v>
      </c>
      <c r="G1095" s="97"/>
      <c r="H1095" s="97"/>
    </row>
    <row r="1096" spans="1:8" ht="3" customHeight="1">
      <c r="A1096" s="184"/>
      <c r="B1096" s="99"/>
      <c r="C1096" s="96"/>
      <c r="D1096" s="100"/>
      <c r="E1096" s="60"/>
      <c r="F1096" s="117"/>
      <c r="G1096" s="97"/>
      <c r="H1096" s="97"/>
    </row>
    <row r="1097" spans="1:8" ht="15">
      <c r="A1097" s="188">
        <f>A1090+1</f>
        <v>95</v>
      </c>
      <c r="B1097" s="99" t="s">
        <v>353</v>
      </c>
      <c r="C1097" s="90">
        <v>859500</v>
      </c>
      <c r="D1097" s="126">
        <v>813050</v>
      </c>
      <c r="E1097" s="106"/>
      <c r="F1097" s="93">
        <v>828100</v>
      </c>
      <c r="G1097" s="97"/>
      <c r="H1097" s="97"/>
    </row>
    <row r="1098" spans="1:8" ht="15">
      <c r="A1098" s="184"/>
      <c r="B1098" s="103" t="s">
        <v>346</v>
      </c>
      <c r="C1098" s="113">
        <v>859500</v>
      </c>
      <c r="D1098" s="129">
        <v>813050</v>
      </c>
      <c r="E1098" s="60"/>
      <c r="F1098" s="127">
        <v>828100</v>
      </c>
      <c r="G1098" s="97"/>
      <c r="H1098" s="97"/>
    </row>
    <row r="1099" spans="1:8" ht="15">
      <c r="A1099" s="184"/>
      <c r="B1099" s="101" t="s">
        <v>408</v>
      </c>
      <c r="C1099" s="173"/>
      <c r="D1099" s="201"/>
      <c r="E1099" s="60"/>
      <c r="F1099" s="202"/>
      <c r="G1099" s="97"/>
      <c r="H1099" s="97"/>
    </row>
    <row r="1100" spans="1:8" ht="15">
      <c r="A1100" s="188"/>
      <c r="B1100" s="103" t="s">
        <v>347</v>
      </c>
      <c r="C1100" s="104">
        <v>-555140</v>
      </c>
      <c r="D1100" s="118">
        <v>-516850</v>
      </c>
      <c r="E1100" s="60"/>
      <c r="F1100" s="120">
        <v>-533270</v>
      </c>
      <c r="G1100" s="97"/>
      <c r="H1100" s="97"/>
    </row>
    <row r="1101" spans="1:8" ht="4.5" customHeight="1" thickBot="1">
      <c r="A1101" s="231"/>
      <c r="B1101" s="436"/>
      <c r="C1101" s="141"/>
      <c r="D1101" s="233"/>
      <c r="E1101" s="60"/>
      <c r="F1101" s="164"/>
      <c r="G1101" s="97"/>
      <c r="H1101" s="97"/>
    </row>
    <row r="1102" spans="1:8" ht="15.75" thickBot="1">
      <c r="A1102" s="56"/>
      <c r="B1102" s="469"/>
      <c r="C1102" s="131"/>
      <c r="D1102" s="60"/>
      <c r="E1102" s="60"/>
      <c r="F1102" s="142"/>
      <c r="G1102" s="97"/>
      <c r="H1102" s="97"/>
    </row>
    <row r="1103" spans="1:8" ht="15">
      <c r="A1103" s="143" t="s">
        <v>350</v>
      </c>
      <c r="B1103" s="224"/>
      <c r="C1103" s="167"/>
      <c r="D1103" s="145"/>
      <c r="E1103" s="145"/>
      <c r="F1103" s="147"/>
      <c r="G1103" s="97"/>
      <c r="H1103" s="97"/>
    </row>
    <row r="1104" spans="1:8" ht="15">
      <c r="A1104" s="148">
        <f>A1077</f>
        <v>92</v>
      </c>
      <c r="B1104" s="149" t="s">
        <v>109</v>
      </c>
      <c r="C1104" s="131"/>
      <c r="D1104" s="60"/>
      <c r="E1104" s="60"/>
      <c r="F1104" s="109"/>
      <c r="G1104" s="97"/>
      <c r="H1104" s="97"/>
    </row>
    <row r="1105" spans="1:8" ht="15">
      <c r="A1105" s="148">
        <f>A1084</f>
        <v>93</v>
      </c>
      <c r="B1105" s="149" t="s">
        <v>110</v>
      </c>
      <c r="C1105" s="131"/>
      <c r="D1105" s="60"/>
      <c r="E1105" s="60"/>
      <c r="F1105" s="109"/>
      <c r="G1105" s="97"/>
      <c r="H1105" s="97"/>
    </row>
    <row r="1106" spans="1:8" ht="15">
      <c r="A1106" s="148"/>
      <c r="B1106" s="149" t="s">
        <v>111</v>
      </c>
      <c r="C1106" s="131"/>
      <c r="D1106" s="60"/>
      <c r="E1106" s="60"/>
      <c r="F1106" s="109"/>
      <c r="G1106" s="97"/>
      <c r="H1106" s="97"/>
    </row>
    <row r="1107" spans="1:8" ht="15">
      <c r="A1107" s="148">
        <f>A1090</f>
        <v>94</v>
      </c>
      <c r="B1107" s="439" t="s">
        <v>499</v>
      </c>
      <c r="C1107" s="131"/>
      <c r="D1107" s="60"/>
      <c r="E1107" s="60"/>
      <c r="F1107" s="109"/>
      <c r="G1107" s="97"/>
      <c r="H1107" s="97"/>
    </row>
    <row r="1108" spans="1:8" ht="15">
      <c r="A1108" s="148"/>
      <c r="B1108" s="439" t="s">
        <v>500</v>
      </c>
      <c r="C1108" s="131"/>
      <c r="D1108" s="60"/>
      <c r="E1108" s="60"/>
      <c r="F1108" s="109"/>
      <c r="G1108" s="97"/>
      <c r="H1108" s="97"/>
    </row>
    <row r="1109" spans="1:8" ht="15">
      <c r="A1109" s="148"/>
      <c r="B1109" s="439" t="s">
        <v>501</v>
      </c>
      <c r="C1109" s="131"/>
      <c r="D1109" s="60"/>
      <c r="E1109" s="60"/>
      <c r="F1109" s="109"/>
      <c r="G1109" s="97"/>
      <c r="H1109" s="97"/>
    </row>
    <row r="1110" spans="1:8" ht="15">
      <c r="A1110" s="148">
        <f>A1097</f>
        <v>95</v>
      </c>
      <c r="B1110" s="169" t="s">
        <v>112</v>
      </c>
      <c r="C1110" s="131"/>
      <c r="D1110" s="60"/>
      <c r="E1110" s="60"/>
      <c r="F1110" s="109"/>
      <c r="G1110" s="97"/>
      <c r="H1110" s="97"/>
    </row>
    <row r="1111" spans="1:8" ht="15">
      <c r="A1111" s="148"/>
      <c r="B1111" s="169" t="s">
        <v>113</v>
      </c>
      <c r="C1111" s="131"/>
      <c r="D1111" s="60"/>
      <c r="E1111" s="60"/>
      <c r="F1111" s="109"/>
      <c r="G1111" s="97"/>
      <c r="H1111" s="97"/>
    </row>
    <row r="1112" spans="1:8" ht="4.5" customHeight="1" thickBot="1">
      <c r="A1112" s="154"/>
      <c r="B1112" s="155"/>
      <c r="C1112" s="170"/>
      <c r="D1112" s="156"/>
      <c r="E1112" s="156"/>
      <c r="F1112" s="157"/>
      <c r="G1112" s="97"/>
      <c r="H1112" s="97"/>
    </row>
    <row r="1113" spans="1:8" s="75" customFormat="1" ht="15">
      <c r="A1113" s="472"/>
      <c r="B1113" s="469"/>
      <c r="C1113" s="131"/>
      <c r="D1113" s="60"/>
      <c r="E1113" s="60"/>
      <c r="F1113" s="142"/>
      <c r="G1113" s="97"/>
      <c r="H1113" s="97"/>
    </row>
    <row r="1114" spans="1:8" s="75" customFormat="1" ht="18">
      <c r="A1114" s="208" t="s">
        <v>320</v>
      </c>
      <c r="B1114" s="62"/>
      <c r="C1114" s="131"/>
      <c r="D1114" s="60"/>
      <c r="E1114" s="60"/>
      <c r="F1114" s="142"/>
      <c r="G1114" s="97"/>
      <c r="H1114" s="97"/>
    </row>
    <row r="1115" spans="1:8" s="75" customFormat="1" ht="15.75" thickBot="1">
      <c r="A1115" s="472"/>
      <c r="B1115" s="469"/>
      <c r="C1115" s="131"/>
      <c r="D1115" s="60"/>
      <c r="E1115" s="60"/>
      <c r="F1115" s="142"/>
      <c r="G1115" s="97"/>
      <c r="H1115" s="97"/>
    </row>
    <row r="1116" spans="1:8" ht="15">
      <c r="A1116" s="445" t="s">
        <v>333</v>
      </c>
      <c r="B1116" s="446"/>
      <c r="C1116" s="70" t="s">
        <v>213</v>
      </c>
      <c r="D1116" s="447" t="s">
        <v>214</v>
      </c>
      <c r="E1116" s="123"/>
      <c r="F1116" s="74" t="s">
        <v>213</v>
      </c>
      <c r="G1116" s="97"/>
      <c r="H1116" s="97"/>
    </row>
    <row r="1117" spans="1:8" ht="15.75" thickBot="1">
      <c r="A1117" s="231"/>
      <c r="B1117" s="77"/>
      <c r="C1117" s="78" t="s">
        <v>424</v>
      </c>
      <c r="D1117" s="448" t="s">
        <v>424</v>
      </c>
      <c r="E1117" s="123"/>
      <c r="F1117" s="81" t="s">
        <v>440</v>
      </c>
      <c r="G1117" s="97"/>
      <c r="H1117" s="97"/>
    </row>
    <row r="1118" spans="1:8" ht="15">
      <c r="A1118" s="184"/>
      <c r="B1118" s="121"/>
      <c r="C1118" s="84" t="s">
        <v>218</v>
      </c>
      <c r="D1118" s="122" t="s">
        <v>218</v>
      </c>
      <c r="E1118" s="123"/>
      <c r="F1118" s="87" t="s">
        <v>218</v>
      </c>
      <c r="G1118" s="97"/>
      <c r="H1118" s="97"/>
    </row>
    <row r="1119" spans="1:8" ht="15">
      <c r="A1119" s="184"/>
      <c r="B1119" s="132" t="s">
        <v>409</v>
      </c>
      <c r="C1119" s="96"/>
      <c r="D1119" s="100"/>
      <c r="E1119" s="60"/>
      <c r="F1119" s="117"/>
      <c r="G1119" s="97"/>
      <c r="H1119" s="97"/>
    </row>
    <row r="1120" spans="1:8" ht="15">
      <c r="A1120" s="188">
        <f>A1097+1</f>
        <v>96</v>
      </c>
      <c r="B1120" s="99" t="s">
        <v>337</v>
      </c>
      <c r="C1120" s="90">
        <v>229500</v>
      </c>
      <c r="D1120" s="126">
        <v>178430</v>
      </c>
      <c r="E1120" s="106"/>
      <c r="F1120" s="93">
        <v>179800</v>
      </c>
      <c r="G1120" s="97"/>
      <c r="H1120" s="97"/>
    </row>
    <row r="1121" spans="1:8" ht="15" hidden="1">
      <c r="A1121" s="184"/>
      <c r="B1121" s="99" t="s">
        <v>338</v>
      </c>
      <c r="C1121" s="90">
        <v>0</v>
      </c>
      <c r="D1121" s="126">
        <v>0</v>
      </c>
      <c r="E1121" s="106"/>
      <c r="F1121" s="93">
        <v>0</v>
      </c>
      <c r="G1121" s="97"/>
      <c r="H1121" s="97"/>
    </row>
    <row r="1122" spans="1:8" ht="15">
      <c r="A1122" s="188">
        <f>A1120</f>
        <v>96</v>
      </c>
      <c r="B1122" s="99" t="s">
        <v>339</v>
      </c>
      <c r="C1122" s="90">
        <v>16870</v>
      </c>
      <c r="D1122" s="126">
        <v>28360</v>
      </c>
      <c r="E1122" s="106"/>
      <c r="F1122" s="93">
        <v>28360</v>
      </c>
      <c r="G1122" s="97"/>
      <c r="H1122" s="97"/>
    </row>
    <row r="1123" spans="1:8" ht="15">
      <c r="A1123" s="188">
        <f>A1122</f>
        <v>96</v>
      </c>
      <c r="B1123" s="99" t="s">
        <v>340</v>
      </c>
      <c r="C1123" s="90">
        <v>109600</v>
      </c>
      <c r="D1123" s="126">
        <v>46460</v>
      </c>
      <c r="E1123" s="106"/>
      <c r="F1123" s="93">
        <v>46460</v>
      </c>
      <c r="G1123" s="97"/>
      <c r="H1123" s="97"/>
    </row>
    <row r="1124" spans="1:8" ht="15">
      <c r="A1124" s="188">
        <f>A1123</f>
        <v>96</v>
      </c>
      <c r="B1124" s="99" t="s">
        <v>341</v>
      </c>
      <c r="C1124" s="90">
        <v>182000</v>
      </c>
      <c r="D1124" s="126">
        <v>58340</v>
      </c>
      <c r="E1124" s="106"/>
      <c r="F1124" s="93">
        <v>60060</v>
      </c>
      <c r="G1124" s="97"/>
      <c r="H1124" s="97"/>
    </row>
    <row r="1125" spans="1:8" ht="15">
      <c r="A1125" s="188">
        <f>A1124</f>
        <v>96</v>
      </c>
      <c r="B1125" s="99" t="s">
        <v>342</v>
      </c>
      <c r="C1125" s="90">
        <v>69800</v>
      </c>
      <c r="D1125" s="126">
        <v>21900</v>
      </c>
      <c r="E1125" s="106"/>
      <c r="F1125" s="93">
        <v>21400</v>
      </c>
      <c r="G1125" s="97"/>
      <c r="H1125" s="97"/>
    </row>
    <row r="1126" spans="1:8" ht="15">
      <c r="A1126" s="184"/>
      <c r="B1126" s="103" t="s">
        <v>348</v>
      </c>
      <c r="C1126" s="113">
        <v>607770</v>
      </c>
      <c r="D1126" s="114">
        <v>333490</v>
      </c>
      <c r="E1126" s="106"/>
      <c r="F1126" s="127">
        <v>336080</v>
      </c>
      <c r="G1126" s="97"/>
      <c r="H1126" s="97"/>
    </row>
    <row r="1127" spans="1:8" ht="3.75" customHeight="1">
      <c r="A1127" s="184"/>
      <c r="B1127" s="99"/>
      <c r="C1127" s="96"/>
      <c r="D1127" s="108"/>
      <c r="E1127" s="106"/>
      <c r="F1127" s="117"/>
      <c r="G1127" s="97"/>
      <c r="H1127" s="97"/>
    </row>
    <row r="1128" spans="1:8" ht="15">
      <c r="A1128" s="188">
        <f>A1125</f>
        <v>96</v>
      </c>
      <c r="B1128" s="99" t="s">
        <v>345</v>
      </c>
      <c r="C1128" s="90">
        <v>306680</v>
      </c>
      <c r="D1128" s="126">
        <v>6010</v>
      </c>
      <c r="E1128" s="106"/>
      <c r="F1128" s="93">
        <v>6010</v>
      </c>
      <c r="G1128" s="97"/>
      <c r="H1128" s="97"/>
    </row>
    <row r="1129" spans="1:8" ht="15">
      <c r="A1129" s="188">
        <f>A1128</f>
        <v>96</v>
      </c>
      <c r="B1129" s="99" t="s">
        <v>360</v>
      </c>
      <c r="C1129" s="90">
        <v>250090</v>
      </c>
      <c r="D1129" s="126">
        <v>327480</v>
      </c>
      <c r="E1129" s="106"/>
      <c r="F1129" s="93">
        <v>330070</v>
      </c>
      <c r="G1129" s="97"/>
      <c r="H1129" s="97"/>
    </row>
    <row r="1130" spans="1:8" ht="15" customHeight="1">
      <c r="A1130" s="184"/>
      <c r="B1130" s="103" t="s">
        <v>346</v>
      </c>
      <c r="C1130" s="113">
        <v>556770</v>
      </c>
      <c r="D1130" s="129">
        <v>333490</v>
      </c>
      <c r="E1130" s="60"/>
      <c r="F1130" s="127">
        <v>336080</v>
      </c>
      <c r="G1130" s="97"/>
      <c r="H1130" s="97"/>
    </row>
    <row r="1131" spans="1:8" ht="15">
      <c r="A1131" s="184"/>
      <c r="B1131" s="101" t="s">
        <v>408</v>
      </c>
      <c r="C1131" s="173"/>
      <c r="D1131" s="201"/>
      <c r="E1131" s="60"/>
      <c r="F1131" s="202"/>
      <c r="G1131" s="97"/>
      <c r="H1131" s="97"/>
    </row>
    <row r="1132" spans="1:8" ht="15">
      <c r="A1132" s="188"/>
      <c r="B1132" s="103" t="s">
        <v>211</v>
      </c>
      <c r="C1132" s="96">
        <v>51000</v>
      </c>
      <c r="D1132" s="100">
        <v>0</v>
      </c>
      <c r="E1132" s="60"/>
      <c r="F1132" s="117">
        <v>0</v>
      </c>
      <c r="G1132" s="97"/>
      <c r="H1132" s="97"/>
    </row>
    <row r="1133" spans="1:8" ht="15">
      <c r="A1133" s="184"/>
      <c r="B1133" s="473"/>
      <c r="C1133" s="96"/>
      <c r="D1133" s="100"/>
      <c r="E1133" s="60"/>
      <c r="F1133" s="117"/>
      <c r="G1133" s="97"/>
      <c r="H1133" s="97"/>
    </row>
    <row r="1134" spans="1:8" ht="15">
      <c r="A1134" s="184"/>
      <c r="B1134" s="132" t="s">
        <v>410</v>
      </c>
      <c r="C1134" s="96"/>
      <c r="D1134" s="100"/>
      <c r="E1134" s="60"/>
      <c r="F1134" s="117"/>
      <c r="G1134" s="97"/>
      <c r="H1134" s="97"/>
    </row>
    <row r="1135" spans="1:8" ht="15">
      <c r="A1135" s="188">
        <f>A1129+1</f>
        <v>97</v>
      </c>
      <c r="B1135" s="99" t="s">
        <v>337</v>
      </c>
      <c r="C1135" s="90">
        <v>945600</v>
      </c>
      <c r="D1135" s="126">
        <v>938630</v>
      </c>
      <c r="E1135" s="106"/>
      <c r="F1135" s="93">
        <v>961920</v>
      </c>
      <c r="G1135" s="97"/>
      <c r="H1135" s="97"/>
    </row>
    <row r="1136" spans="1:8" ht="15">
      <c r="A1136" s="188"/>
      <c r="B1136" s="99" t="s">
        <v>338</v>
      </c>
      <c r="C1136" s="90">
        <v>4700</v>
      </c>
      <c r="D1136" s="126">
        <v>1900</v>
      </c>
      <c r="E1136" s="106"/>
      <c r="F1136" s="93">
        <v>1470</v>
      </c>
      <c r="G1136" s="97"/>
      <c r="H1136" s="97"/>
    </row>
    <row r="1137" spans="1:8" ht="15">
      <c r="A1137" s="188">
        <f>A1135+1</f>
        <v>98</v>
      </c>
      <c r="B1137" s="99" t="s">
        <v>339</v>
      </c>
      <c r="C1137" s="90">
        <v>286010</v>
      </c>
      <c r="D1137" s="126">
        <v>297310</v>
      </c>
      <c r="E1137" s="106"/>
      <c r="F1137" s="93">
        <v>291700</v>
      </c>
      <c r="G1137" s="97"/>
      <c r="H1137" s="97"/>
    </row>
    <row r="1138" spans="1:8" ht="15">
      <c r="A1138" s="188">
        <f>A1137</f>
        <v>98</v>
      </c>
      <c r="B1138" s="99" t="s">
        <v>340</v>
      </c>
      <c r="C1138" s="90">
        <v>126200</v>
      </c>
      <c r="D1138" s="126">
        <v>120880</v>
      </c>
      <c r="E1138" s="106"/>
      <c r="F1138" s="93">
        <v>108380</v>
      </c>
      <c r="G1138" s="97"/>
      <c r="H1138" s="97"/>
    </row>
    <row r="1139" spans="1:8" ht="15">
      <c r="A1139" s="188"/>
      <c r="B1139" s="99" t="s">
        <v>341</v>
      </c>
      <c r="C1139" s="90">
        <v>31500</v>
      </c>
      <c r="D1139" s="126">
        <v>29300</v>
      </c>
      <c r="E1139" s="106"/>
      <c r="F1139" s="93">
        <v>34300</v>
      </c>
      <c r="G1139" s="97"/>
      <c r="H1139" s="97"/>
    </row>
    <row r="1140" spans="1:8" ht="15">
      <c r="A1140" s="188"/>
      <c r="B1140" s="99" t="s">
        <v>342</v>
      </c>
      <c r="C1140" s="90">
        <v>148900</v>
      </c>
      <c r="D1140" s="126">
        <v>158400</v>
      </c>
      <c r="E1140" s="106"/>
      <c r="F1140" s="93">
        <v>152800</v>
      </c>
      <c r="G1140" s="97"/>
      <c r="H1140" s="97"/>
    </row>
    <row r="1141" spans="1:8" ht="15">
      <c r="A1141" s="188"/>
      <c r="B1141" s="99" t="s">
        <v>343</v>
      </c>
      <c r="C1141" s="90">
        <v>5100</v>
      </c>
      <c r="D1141" s="90">
        <v>5100</v>
      </c>
      <c r="E1141" s="106"/>
      <c r="F1141" s="112">
        <v>5100</v>
      </c>
      <c r="G1141" s="97"/>
      <c r="H1141" s="97"/>
    </row>
    <row r="1142" spans="1:8" ht="15">
      <c r="A1142" s="184"/>
      <c r="B1142" s="103" t="s">
        <v>348</v>
      </c>
      <c r="C1142" s="113">
        <v>1548010</v>
      </c>
      <c r="D1142" s="114">
        <v>1551520</v>
      </c>
      <c r="E1142" s="106"/>
      <c r="F1142" s="127">
        <v>1555670</v>
      </c>
      <c r="G1142" s="97"/>
      <c r="H1142" s="97"/>
    </row>
    <row r="1143" spans="1:8" ht="4.5" customHeight="1">
      <c r="A1143" s="184"/>
      <c r="B1143" s="99"/>
      <c r="C1143" s="96"/>
      <c r="D1143" s="108"/>
      <c r="E1143" s="106"/>
      <c r="F1143" s="117"/>
      <c r="G1143" s="97"/>
      <c r="H1143" s="97"/>
    </row>
    <row r="1144" spans="1:8" ht="15">
      <c r="A1144" s="188">
        <f>A1138</f>
        <v>98</v>
      </c>
      <c r="B1144" s="99" t="s">
        <v>345</v>
      </c>
      <c r="C1144" s="90">
        <v>55000</v>
      </c>
      <c r="D1144" s="126">
        <v>50000</v>
      </c>
      <c r="E1144" s="106"/>
      <c r="F1144" s="93">
        <v>30000</v>
      </c>
      <c r="G1144" s="97"/>
      <c r="H1144" s="97"/>
    </row>
    <row r="1145" spans="1:8" ht="15">
      <c r="A1145" s="184"/>
      <c r="B1145" s="99" t="s">
        <v>360</v>
      </c>
      <c r="C1145" s="90">
        <v>1493010</v>
      </c>
      <c r="D1145" s="126">
        <v>1501520</v>
      </c>
      <c r="E1145" s="106"/>
      <c r="F1145" s="93">
        <v>1525670</v>
      </c>
      <c r="G1145" s="97"/>
      <c r="H1145" s="97"/>
    </row>
    <row r="1146" spans="1:8" ht="15">
      <c r="A1146" s="184"/>
      <c r="B1146" s="103" t="s">
        <v>346</v>
      </c>
      <c r="C1146" s="113">
        <v>1548010</v>
      </c>
      <c r="D1146" s="129">
        <v>1551520</v>
      </c>
      <c r="E1146" s="60"/>
      <c r="F1146" s="127">
        <v>1555670</v>
      </c>
      <c r="G1146" s="97"/>
      <c r="H1146" s="97"/>
    </row>
    <row r="1147" spans="1:8" ht="15">
      <c r="A1147" s="184"/>
      <c r="B1147" s="101" t="s">
        <v>408</v>
      </c>
      <c r="C1147" s="173"/>
      <c r="D1147" s="201"/>
      <c r="E1147" s="60"/>
      <c r="F1147" s="202"/>
      <c r="G1147" s="97"/>
      <c r="H1147" s="97"/>
    </row>
    <row r="1148" spans="1:8" ht="15">
      <c r="A1148" s="188"/>
      <c r="B1148" s="103" t="s">
        <v>370</v>
      </c>
      <c r="C1148" s="96">
        <v>0</v>
      </c>
      <c r="D1148" s="100">
        <v>0</v>
      </c>
      <c r="E1148" s="60"/>
      <c r="F1148" s="117">
        <v>0</v>
      </c>
      <c r="G1148" s="97"/>
      <c r="H1148" s="97"/>
    </row>
    <row r="1149" spans="1:8" ht="4.5" customHeight="1" thickBot="1">
      <c r="A1149" s="231"/>
      <c r="B1149" s="474"/>
      <c r="C1149" s="141"/>
      <c r="D1149" s="233"/>
      <c r="E1149" s="60"/>
      <c r="F1149" s="164"/>
      <c r="G1149" s="97"/>
      <c r="H1149" s="97"/>
    </row>
    <row r="1150" spans="1:8" ht="15.75" thickBot="1">
      <c r="A1150" s="472"/>
      <c r="B1150" s="469"/>
      <c r="C1150" s="131"/>
      <c r="D1150" s="60"/>
      <c r="E1150" s="60"/>
      <c r="F1150" s="142"/>
      <c r="G1150" s="97"/>
      <c r="H1150" s="97"/>
    </row>
    <row r="1151" spans="1:7" ht="15">
      <c r="A1151" s="143" t="s">
        <v>350</v>
      </c>
      <c r="B1151" s="224"/>
      <c r="C1151" s="167"/>
      <c r="D1151" s="145"/>
      <c r="E1151" s="145"/>
      <c r="F1151" s="147"/>
      <c r="G1151" s="97"/>
    </row>
    <row r="1152" spans="1:7" ht="15">
      <c r="A1152" s="148">
        <f>A1120</f>
        <v>96</v>
      </c>
      <c r="B1152" s="149" t="s">
        <v>114</v>
      </c>
      <c r="C1152" s="131"/>
      <c r="D1152" s="60"/>
      <c r="E1152" s="60"/>
      <c r="F1152" s="109"/>
      <c r="G1152" s="97"/>
    </row>
    <row r="1153" spans="1:8" ht="15">
      <c r="A1153" s="148"/>
      <c r="B1153" s="149" t="s">
        <v>115</v>
      </c>
      <c r="C1153" s="131"/>
      <c r="D1153" s="60"/>
      <c r="E1153" s="60"/>
      <c r="F1153" s="109"/>
      <c r="G1153" s="97"/>
      <c r="H1153" s="97"/>
    </row>
    <row r="1154" spans="1:8" ht="15">
      <c r="A1154" s="148"/>
      <c r="B1154" s="149" t="s">
        <v>116</v>
      </c>
      <c r="C1154" s="131"/>
      <c r="D1154" s="60"/>
      <c r="E1154" s="60"/>
      <c r="F1154" s="109"/>
      <c r="G1154" s="97"/>
      <c r="H1154" s="97"/>
    </row>
    <row r="1155" spans="1:8" ht="15">
      <c r="A1155" s="148"/>
      <c r="B1155" s="149" t="s">
        <v>117</v>
      </c>
      <c r="C1155" s="131"/>
      <c r="D1155" s="60"/>
      <c r="E1155" s="60"/>
      <c r="F1155" s="109"/>
      <c r="G1155" s="97"/>
      <c r="H1155" s="97"/>
    </row>
    <row r="1156" spans="1:9" ht="15">
      <c r="A1156" s="148"/>
      <c r="B1156" s="149" t="s">
        <v>118</v>
      </c>
      <c r="C1156" s="131"/>
      <c r="D1156" s="60"/>
      <c r="E1156" s="60"/>
      <c r="F1156" s="109"/>
      <c r="G1156" s="97"/>
      <c r="H1156" s="97"/>
      <c r="I1156" s="149"/>
    </row>
    <row r="1157" spans="1:8" ht="15">
      <c r="A1157" s="148">
        <f>A1135</f>
        <v>97</v>
      </c>
      <c r="B1157" s="149" t="s">
        <v>119</v>
      </c>
      <c r="C1157" s="131"/>
      <c r="D1157" s="60"/>
      <c r="E1157" s="60"/>
      <c r="F1157" s="109"/>
      <c r="G1157" s="97"/>
      <c r="H1157" s="97"/>
    </row>
    <row r="1158" spans="1:8" ht="15">
      <c r="A1158" s="148"/>
      <c r="B1158" s="149" t="s">
        <v>120</v>
      </c>
      <c r="C1158" s="131"/>
      <c r="D1158" s="60"/>
      <c r="E1158" s="60"/>
      <c r="F1158" s="109"/>
      <c r="G1158" s="97"/>
      <c r="H1158" s="97"/>
    </row>
    <row r="1159" spans="1:8" ht="15">
      <c r="A1159" s="148">
        <f>A1137</f>
        <v>98</v>
      </c>
      <c r="B1159" s="149" t="s">
        <v>121</v>
      </c>
      <c r="C1159" s="131"/>
      <c r="D1159" s="60"/>
      <c r="E1159" s="60"/>
      <c r="F1159" s="109"/>
      <c r="G1159" s="97"/>
      <c r="H1159" s="97"/>
    </row>
    <row r="1160" spans="1:8" s="75" customFormat="1" ht="15">
      <c r="A1160" s="148"/>
      <c r="B1160" s="149" t="s">
        <v>122</v>
      </c>
      <c r="C1160" s="131"/>
      <c r="D1160" s="60"/>
      <c r="E1160" s="60"/>
      <c r="F1160" s="109"/>
      <c r="G1160" s="97"/>
      <c r="H1160" s="97"/>
    </row>
    <row r="1161" spans="1:8" s="75" customFormat="1" ht="15">
      <c r="A1161" s="148"/>
      <c r="B1161" s="149" t="s">
        <v>123</v>
      </c>
      <c r="C1161" s="131"/>
      <c r="D1161" s="60"/>
      <c r="E1161" s="60"/>
      <c r="F1161" s="109"/>
      <c r="G1161" s="97"/>
      <c r="H1161" s="97"/>
    </row>
    <row r="1162" spans="1:8" s="75" customFormat="1" ht="4.5" customHeight="1" thickBot="1">
      <c r="A1162" s="154"/>
      <c r="B1162" s="182"/>
      <c r="C1162" s="170"/>
      <c r="D1162" s="156"/>
      <c r="E1162" s="156"/>
      <c r="F1162" s="157"/>
      <c r="G1162" s="97"/>
      <c r="H1162" s="97"/>
    </row>
    <row r="1163" spans="1:8" ht="15.75" thickBot="1">
      <c r="A1163" s="234"/>
      <c r="B1163" s="168"/>
      <c r="C1163" s="131"/>
      <c r="D1163" s="60"/>
      <c r="E1163" s="60"/>
      <c r="F1163" s="109"/>
      <c r="G1163" s="97"/>
      <c r="H1163" s="97"/>
    </row>
    <row r="1164" spans="1:8" s="50" customFormat="1" ht="15">
      <c r="A1164" s="56"/>
      <c r="B1164" s="461" t="s">
        <v>411</v>
      </c>
      <c r="C1164" s="615">
        <f>SUM(C1087,C1100,C1132,C1148)</f>
        <v>-487620</v>
      </c>
      <c r="D1164" s="615">
        <f>SUM(D1087,D1100,D1132,D1148)</f>
        <v>-481570</v>
      </c>
      <c r="E1164" s="60"/>
      <c r="F1164" s="652">
        <f>SUM(F1087,F1100,F1132,F1148)</f>
        <v>-505390</v>
      </c>
      <c r="G1164" s="97"/>
      <c r="H1164" s="97"/>
    </row>
    <row r="1165" spans="1:8" s="187" customFormat="1" ht="15.75" thickBot="1">
      <c r="A1165" s="56"/>
      <c r="B1165" s="462" t="s">
        <v>412</v>
      </c>
      <c r="C1165" s="648"/>
      <c r="D1165" s="648"/>
      <c r="E1165" s="123"/>
      <c r="F1165" s="653"/>
      <c r="G1165" s="97"/>
      <c r="H1165" s="97"/>
    </row>
    <row r="1166" spans="1:8" s="75" customFormat="1" ht="15">
      <c r="A1166" s="472"/>
      <c r="B1166" s="57"/>
      <c r="C1166" s="59"/>
      <c r="D1166" s="59"/>
      <c r="E1166" s="60"/>
      <c r="F1166" s="61"/>
      <c r="G1166" s="97"/>
      <c r="H1166" s="97"/>
    </row>
    <row r="1167" spans="1:8" s="75" customFormat="1" ht="18">
      <c r="A1167" s="208" t="s">
        <v>413</v>
      </c>
      <c r="B1167" s="57"/>
      <c r="C1167" s="60"/>
      <c r="D1167" s="60"/>
      <c r="E1167" s="60"/>
      <c r="F1167" s="142"/>
      <c r="G1167" s="97"/>
      <c r="H1167" s="97"/>
    </row>
    <row r="1168" spans="1:8" s="75" customFormat="1" ht="15.75" thickBot="1">
      <c r="A1168" s="194"/>
      <c r="B1168" s="438"/>
      <c r="C1168" s="60"/>
      <c r="D1168" s="60"/>
      <c r="E1168" s="60"/>
      <c r="F1168" s="142"/>
      <c r="G1168" s="97"/>
      <c r="H1168" s="97"/>
    </row>
    <row r="1169" spans="1:8" ht="15">
      <c r="A1169" s="445" t="s">
        <v>333</v>
      </c>
      <c r="B1169" s="446"/>
      <c r="C1169" s="70" t="s">
        <v>213</v>
      </c>
      <c r="D1169" s="447" t="s">
        <v>214</v>
      </c>
      <c r="E1169" s="123"/>
      <c r="F1169" s="74" t="s">
        <v>213</v>
      </c>
      <c r="G1169" s="97"/>
      <c r="H1169" s="97"/>
    </row>
    <row r="1170" spans="1:8" ht="15.75" thickBot="1">
      <c r="A1170" s="231"/>
      <c r="B1170" s="77"/>
      <c r="C1170" s="78" t="s">
        <v>424</v>
      </c>
      <c r="D1170" s="448" t="s">
        <v>424</v>
      </c>
      <c r="E1170" s="123"/>
      <c r="F1170" s="81" t="s">
        <v>440</v>
      </c>
      <c r="G1170" s="97"/>
      <c r="H1170" s="97"/>
    </row>
    <row r="1171" spans="1:8" ht="15">
      <c r="A1171" s="184"/>
      <c r="B1171" s="446"/>
      <c r="C1171" s="70" t="s">
        <v>218</v>
      </c>
      <c r="D1171" s="447" t="s">
        <v>218</v>
      </c>
      <c r="E1171" s="123"/>
      <c r="F1171" s="74" t="s">
        <v>218</v>
      </c>
      <c r="G1171" s="97"/>
      <c r="H1171" s="97"/>
    </row>
    <row r="1172" spans="1:8" ht="15">
      <c r="A1172" s="184"/>
      <c r="B1172" s="132" t="s">
        <v>124</v>
      </c>
      <c r="C1172" s="96"/>
      <c r="D1172" s="100"/>
      <c r="E1172" s="60"/>
      <c r="F1172" s="117"/>
      <c r="G1172" s="97"/>
      <c r="H1172" s="97"/>
    </row>
    <row r="1173" spans="1:8" ht="15">
      <c r="A1173" s="188">
        <f>A1138+1</f>
        <v>99</v>
      </c>
      <c r="B1173" s="99" t="s">
        <v>196</v>
      </c>
      <c r="C1173" s="90">
        <v>128800</v>
      </c>
      <c r="D1173" s="126">
        <v>119700</v>
      </c>
      <c r="E1173" s="106"/>
      <c r="F1173" s="93">
        <v>89900</v>
      </c>
      <c r="G1173" s="97"/>
      <c r="H1173" s="97"/>
    </row>
    <row r="1174" spans="1:8" ht="15">
      <c r="A1174" s="184"/>
      <c r="B1174" s="103" t="s">
        <v>348</v>
      </c>
      <c r="C1174" s="113">
        <v>128800</v>
      </c>
      <c r="D1174" s="114">
        <v>119700</v>
      </c>
      <c r="E1174" s="106"/>
      <c r="F1174" s="127">
        <v>89900</v>
      </c>
      <c r="G1174" s="97"/>
      <c r="H1174" s="97"/>
    </row>
    <row r="1175" spans="1:8" ht="15">
      <c r="A1175" s="188">
        <f>A1173+1</f>
        <v>100</v>
      </c>
      <c r="B1175" s="99" t="s">
        <v>414</v>
      </c>
      <c r="C1175" s="90">
        <v>-1742500</v>
      </c>
      <c r="D1175" s="126">
        <v>-1812700</v>
      </c>
      <c r="E1175" s="106"/>
      <c r="F1175" s="93">
        <v>-1652600</v>
      </c>
      <c r="G1175" s="97"/>
      <c r="H1175" s="97"/>
    </row>
    <row r="1176" spans="1:8" ht="15">
      <c r="A1176" s="184"/>
      <c r="B1176" s="103" t="s">
        <v>415</v>
      </c>
      <c r="C1176" s="113">
        <v>-1742500</v>
      </c>
      <c r="D1176" s="114">
        <v>-1812700</v>
      </c>
      <c r="E1176" s="106"/>
      <c r="F1176" s="127">
        <v>-1652600</v>
      </c>
      <c r="G1176" s="97"/>
      <c r="H1176" s="97"/>
    </row>
    <row r="1177" spans="1:8" ht="15">
      <c r="A1177" s="184"/>
      <c r="B1177" s="101" t="s">
        <v>408</v>
      </c>
      <c r="C1177" s="173"/>
      <c r="D1177" s="201"/>
      <c r="E1177" s="60"/>
      <c r="F1177" s="202"/>
      <c r="G1177" s="97"/>
      <c r="H1177" s="97"/>
    </row>
    <row r="1178" spans="1:8" ht="15">
      <c r="A1178" s="184"/>
      <c r="B1178" s="103" t="s">
        <v>370</v>
      </c>
      <c r="C1178" s="113">
        <v>-1613700</v>
      </c>
      <c r="D1178" s="114">
        <v>-1693000</v>
      </c>
      <c r="E1178" s="106"/>
      <c r="F1178" s="127">
        <v>-1562700</v>
      </c>
      <c r="G1178" s="97"/>
      <c r="H1178" s="97"/>
    </row>
    <row r="1179" spans="1:8" ht="15">
      <c r="A1179" s="184"/>
      <c r="B1179" s="103"/>
      <c r="C1179" s="96"/>
      <c r="D1179" s="100"/>
      <c r="E1179" s="60"/>
      <c r="F1179" s="117"/>
      <c r="G1179" s="97"/>
      <c r="H1179" s="97"/>
    </row>
    <row r="1180" spans="1:8" ht="15">
      <c r="A1180" s="184"/>
      <c r="B1180" s="132" t="s">
        <v>197</v>
      </c>
      <c r="C1180" s="96"/>
      <c r="D1180" s="100"/>
      <c r="E1180" s="60"/>
      <c r="F1180" s="117"/>
      <c r="G1180" s="97"/>
      <c r="H1180" s="97"/>
    </row>
    <row r="1181" spans="1:8" ht="15">
      <c r="A1181" s="188">
        <f>A1175+1</f>
        <v>101</v>
      </c>
      <c r="B1181" s="99" t="s">
        <v>198</v>
      </c>
      <c r="C1181" s="90">
        <v>-8790</v>
      </c>
      <c r="D1181" s="126">
        <v>322100</v>
      </c>
      <c r="E1181" s="106"/>
      <c r="F1181" s="112">
        <v>170060</v>
      </c>
      <c r="G1181" s="97"/>
      <c r="H1181" s="97"/>
    </row>
    <row r="1182" spans="1:8" ht="15">
      <c r="A1182" s="184"/>
      <c r="B1182" s="103" t="s">
        <v>416</v>
      </c>
      <c r="C1182" s="113">
        <v>-8790</v>
      </c>
      <c r="D1182" s="129">
        <v>322100</v>
      </c>
      <c r="E1182" s="60"/>
      <c r="F1182" s="127">
        <v>170060</v>
      </c>
      <c r="G1182" s="97"/>
      <c r="H1182" s="97"/>
    </row>
    <row r="1183" spans="1:8" ht="15">
      <c r="A1183" s="184"/>
      <c r="B1183" s="121"/>
      <c r="C1183" s="84"/>
      <c r="D1183" s="122"/>
      <c r="E1183" s="123"/>
      <c r="F1183" s="87"/>
      <c r="G1183" s="97"/>
      <c r="H1183" s="97"/>
    </row>
    <row r="1184" spans="1:8" ht="15">
      <c r="A1184" s="184"/>
      <c r="B1184" s="132" t="s">
        <v>417</v>
      </c>
      <c r="C1184" s="96"/>
      <c r="D1184" s="100"/>
      <c r="E1184" s="60"/>
      <c r="F1184" s="117"/>
      <c r="G1184" s="97"/>
      <c r="H1184" s="97"/>
    </row>
    <row r="1185" spans="1:8" ht="15" hidden="1">
      <c r="A1185" s="184"/>
      <c r="B1185" s="99" t="s">
        <v>491</v>
      </c>
      <c r="C1185" s="90">
        <v>0</v>
      </c>
      <c r="D1185" s="126">
        <v>0</v>
      </c>
      <c r="E1185" s="106"/>
      <c r="F1185" s="93">
        <v>0</v>
      </c>
      <c r="G1185" s="97"/>
      <c r="H1185" s="97"/>
    </row>
    <row r="1186" spans="1:8" ht="15">
      <c r="A1186" s="188">
        <f>A1181+1</f>
        <v>102</v>
      </c>
      <c r="B1186" s="99" t="s">
        <v>199</v>
      </c>
      <c r="C1186" s="90">
        <v>133700</v>
      </c>
      <c r="D1186" s="126">
        <v>5900</v>
      </c>
      <c r="E1186" s="106"/>
      <c r="F1186" s="93">
        <v>15200</v>
      </c>
      <c r="G1186" s="97"/>
      <c r="H1186" s="97"/>
    </row>
    <row r="1187" spans="1:8" ht="15">
      <c r="A1187" s="188">
        <f>A1186</f>
        <v>102</v>
      </c>
      <c r="B1187" s="99" t="s">
        <v>200</v>
      </c>
      <c r="C1187" s="90">
        <v>-315000</v>
      </c>
      <c r="D1187" s="126">
        <v>-41800</v>
      </c>
      <c r="E1187" s="106"/>
      <c r="F1187" s="93">
        <v>-98700</v>
      </c>
      <c r="G1187" s="97"/>
      <c r="H1187" s="97"/>
    </row>
    <row r="1188" spans="1:7" ht="15">
      <c r="A1188" s="184"/>
      <c r="B1188" s="99" t="s">
        <v>418</v>
      </c>
      <c r="C1188" s="90">
        <v>-8000</v>
      </c>
      <c r="D1188" s="126">
        <v>-8000</v>
      </c>
      <c r="E1188" s="106"/>
      <c r="F1188" s="93">
        <v>-8000</v>
      </c>
      <c r="G1188" s="97"/>
    </row>
    <row r="1189" spans="1:8" ht="15">
      <c r="A1189" s="87">
        <f>A1187+1</f>
        <v>103</v>
      </c>
      <c r="B1189" s="99" t="s">
        <v>419</v>
      </c>
      <c r="C1189" s="90">
        <v>-149410</v>
      </c>
      <c r="D1189" s="126">
        <v>-5000</v>
      </c>
      <c r="E1189" s="106"/>
      <c r="F1189" s="112">
        <v>-15000</v>
      </c>
      <c r="G1189" s="97"/>
      <c r="H1189" s="235"/>
    </row>
    <row r="1190" spans="1:8" ht="15">
      <c r="A1190" s="87"/>
      <c r="B1190" s="103" t="s">
        <v>416</v>
      </c>
      <c r="C1190" s="113">
        <v>-338710</v>
      </c>
      <c r="D1190" s="129">
        <v>-48900</v>
      </c>
      <c r="E1190" s="60"/>
      <c r="F1190" s="127">
        <v>-106500</v>
      </c>
      <c r="G1190" s="97"/>
      <c r="H1190" s="97"/>
    </row>
    <row r="1191" spans="1:8" ht="6" customHeight="1" thickBot="1">
      <c r="A1191" s="231"/>
      <c r="B1191" s="474"/>
      <c r="C1191" s="141"/>
      <c r="D1191" s="233"/>
      <c r="E1191" s="60"/>
      <c r="F1191" s="164"/>
      <c r="G1191" s="97"/>
      <c r="H1191" s="97"/>
    </row>
    <row r="1192" spans="1:8" ht="15" hidden="1">
      <c r="A1192" s="56"/>
      <c r="B1192" s="57"/>
      <c r="C1192" s="59"/>
      <c r="D1192" s="59"/>
      <c r="E1192" s="60"/>
      <c r="G1192" s="97"/>
      <c r="H1192" s="97"/>
    </row>
    <row r="1193" spans="1:8" ht="3.75" customHeight="1" hidden="1">
      <c r="A1193" s="56"/>
      <c r="B1193" s="475" t="s">
        <v>420</v>
      </c>
      <c r="C1193" s="236"/>
      <c r="D1193" s="476"/>
      <c r="E1193" s="60"/>
      <c r="F1193" s="237"/>
      <c r="G1193" s="97"/>
      <c r="H1193" s="97"/>
    </row>
    <row r="1194" spans="1:8" ht="15" hidden="1">
      <c r="A1194" s="56"/>
      <c r="B1194" s="99" t="s">
        <v>421</v>
      </c>
      <c r="C1194" s="96">
        <f>SUM('[3]Detailed Services'!E$2985)</f>
        <v>8000</v>
      </c>
      <c r="D1194" s="100">
        <f>SUM('[3]Detailed Services'!F$2985)</f>
        <v>8000</v>
      </c>
      <c r="E1194" s="60"/>
      <c r="F1194" s="117">
        <f>SUM('[3]Detailed Services'!H$2985)</f>
        <v>8000</v>
      </c>
      <c r="G1194" s="97"/>
      <c r="H1194" s="97"/>
    </row>
    <row r="1195" spans="1:8" ht="15" hidden="1">
      <c r="A1195" s="56"/>
      <c r="B1195" s="103" t="s">
        <v>347</v>
      </c>
      <c r="C1195" s="113">
        <f>SUM(C1194:C1194)</f>
        <v>8000</v>
      </c>
      <c r="D1195" s="129">
        <f>SUM(D1194:D1194)</f>
        <v>8000</v>
      </c>
      <c r="E1195" s="60"/>
      <c r="F1195" s="127">
        <f>SUM(F1194:F1194)</f>
        <v>8000</v>
      </c>
      <c r="G1195" s="97"/>
      <c r="H1195" s="97"/>
    </row>
    <row r="1196" spans="1:8" ht="15.75" hidden="1" thickBot="1">
      <c r="A1196" s="56"/>
      <c r="B1196" s="474"/>
      <c r="C1196" s="141"/>
      <c r="D1196" s="233"/>
      <c r="E1196" s="60"/>
      <c r="F1196" s="164"/>
      <c r="G1196" s="97"/>
      <c r="H1196" s="97"/>
    </row>
    <row r="1197" spans="1:8" ht="15.75" thickBot="1">
      <c r="A1197" s="56"/>
      <c r="B1197" s="57"/>
      <c r="C1197" s="59"/>
      <c r="D1197" s="59"/>
      <c r="E1197" s="60"/>
      <c r="G1197" s="97"/>
      <c r="H1197" s="97"/>
    </row>
    <row r="1198" spans="1:8" ht="15">
      <c r="A1198" s="143" t="s">
        <v>350</v>
      </c>
      <c r="B1198" s="238"/>
      <c r="C1198" s="145"/>
      <c r="D1198" s="145"/>
      <c r="E1198" s="145"/>
      <c r="F1198" s="147"/>
      <c r="G1198" s="97"/>
      <c r="H1198" s="97"/>
    </row>
    <row r="1199" spans="1:8" ht="15">
      <c r="A1199" s="148">
        <f>A1173</f>
        <v>99</v>
      </c>
      <c r="B1199" s="58" t="s">
        <v>433</v>
      </c>
      <c r="C1199" s="60"/>
      <c r="D1199" s="60"/>
      <c r="E1199" s="60"/>
      <c r="F1199" s="109"/>
      <c r="G1199" s="97"/>
      <c r="H1199" s="97"/>
    </row>
    <row r="1200" spans="1:8" ht="15">
      <c r="A1200" s="148"/>
      <c r="B1200" s="58" t="s">
        <v>434</v>
      </c>
      <c r="C1200" s="60"/>
      <c r="D1200" s="60"/>
      <c r="E1200" s="60"/>
      <c r="F1200" s="109"/>
      <c r="G1200" s="97"/>
      <c r="H1200" s="97"/>
    </row>
    <row r="1201" spans="1:8" ht="15">
      <c r="A1201" s="148"/>
      <c r="B1201" s="58" t="s">
        <v>201</v>
      </c>
      <c r="C1201" s="60"/>
      <c r="D1201" s="60"/>
      <c r="E1201" s="60"/>
      <c r="F1201" s="109"/>
      <c r="G1201" s="97"/>
      <c r="H1201" s="97"/>
    </row>
    <row r="1202" spans="1:8" ht="15">
      <c r="A1202" s="148">
        <f>A1175</f>
        <v>100</v>
      </c>
      <c r="B1202" s="58" t="s">
        <v>125</v>
      </c>
      <c r="C1202" s="60"/>
      <c r="D1202" s="60"/>
      <c r="E1202" s="60"/>
      <c r="F1202" s="109"/>
      <c r="G1202" s="97"/>
      <c r="H1202" s="97"/>
    </row>
    <row r="1203" spans="1:8" ht="15">
      <c r="A1203" s="148"/>
      <c r="B1203" s="58" t="s">
        <v>202</v>
      </c>
      <c r="C1203" s="60"/>
      <c r="D1203" s="60"/>
      <c r="E1203" s="60"/>
      <c r="F1203" s="109"/>
      <c r="G1203" s="97"/>
      <c r="H1203" s="97"/>
    </row>
    <row r="1204" spans="1:8" ht="15">
      <c r="A1204" s="148">
        <f>A1181</f>
        <v>101</v>
      </c>
      <c r="B1204" s="58" t="s">
        <v>203</v>
      </c>
      <c r="C1204" s="60"/>
      <c r="D1204" s="60"/>
      <c r="E1204" s="60"/>
      <c r="F1204" s="109"/>
      <c r="G1204" s="97"/>
      <c r="H1204" s="97"/>
    </row>
    <row r="1205" spans="1:8" ht="15">
      <c r="A1205" s="148"/>
      <c r="B1205" s="58" t="s">
        <v>436</v>
      </c>
      <c r="C1205" s="60"/>
      <c r="D1205" s="60"/>
      <c r="E1205" s="60"/>
      <c r="F1205" s="109"/>
      <c r="G1205" s="97"/>
      <c r="H1205" s="97"/>
    </row>
    <row r="1206" spans="1:8" ht="15">
      <c r="A1206" s="148"/>
      <c r="B1206" s="58" t="s">
        <v>435</v>
      </c>
      <c r="C1206" s="60"/>
      <c r="D1206" s="60"/>
      <c r="E1206" s="60"/>
      <c r="F1206" s="109"/>
      <c r="G1206" s="97"/>
      <c r="H1206" s="97"/>
    </row>
    <row r="1207" spans="1:8" ht="15">
      <c r="A1207" s="148"/>
      <c r="B1207" s="58" t="s">
        <v>375</v>
      </c>
      <c r="C1207" s="60"/>
      <c r="D1207" s="60"/>
      <c r="E1207" s="60"/>
      <c r="F1207" s="109"/>
      <c r="G1207" s="97"/>
      <c r="H1207" s="97"/>
    </row>
    <row r="1208" spans="1:8" ht="15">
      <c r="A1208" s="148"/>
      <c r="B1208" s="58" t="s">
        <v>437</v>
      </c>
      <c r="C1208" s="60"/>
      <c r="D1208" s="60"/>
      <c r="E1208" s="60"/>
      <c r="F1208" s="109"/>
      <c r="G1208" s="97"/>
      <c r="H1208" s="97"/>
    </row>
    <row r="1209" spans="1:8" ht="15">
      <c r="A1209" s="148"/>
      <c r="B1209" s="58" t="s">
        <v>438</v>
      </c>
      <c r="C1209" s="60"/>
      <c r="D1209" s="60"/>
      <c r="E1209" s="60"/>
      <c r="F1209" s="109"/>
      <c r="G1209" s="97"/>
      <c r="H1209" s="97"/>
    </row>
    <row r="1210" spans="1:8" ht="15">
      <c r="A1210" s="148"/>
      <c r="B1210" s="58" t="s">
        <v>204</v>
      </c>
      <c r="C1210" s="60"/>
      <c r="D1210" s="60"/>
      <c r="E1210" s="60"/>
      <c r="F1210" s="109"/>
      <c r="G1210" s="97"/>
      <c r="H1210" s="97"/>
    </row>
    <row r="1211" spans="1:8" ht="15">
      <c r="A1211" s="148"/>
      <c r="B1211" s="58" t="s">
        <v>205</v>
      </c>
      <c r="C1211" s="60"/>
      <c r="D1211" s="60"/>
      <c r="E1211" s="60"/>
      <c r="F1211" s="109"/>
      <c r="G1211" s="97"/>
      <c r="H1211" s="97"/>
    </row>
    <row r="1212" spans="1:8" ht="15">
      <c r="A1212" s="148"/>
      <c r="B1212" s="58" t="s">
        <v>126</v>
      </c>
      <c r="C1212" s="60"/>
      <c r="D1212" s="60"/>
      <c r="E1212" s="60"/>
      <c r="F1212" s="109"/>
      <c r="G1212" s="97"/>
      <c r="H1212" s="97"/>
    </row>
    <row r="1213" spans="1:8" ht="15">
      <c r="A1213" s="148"/>
      <c r="B1213" s="58" t="s">
        <v>127</v>
      </c>
      <c r="C1213" s="60"/>
      <c r="D1213" s="60"/>
      <c r="E1213" s="60"/>
      <c r="F1213" s="109"/>
      <c r="G1213" s="97"/>
      <c r="H1213" s="97"/>
    </row>
    <row r="1214" spans="1:8" ht="15">
      <c r="A1214" s="148"/>
      <c r="B1214" s="58" t="s">
        <v>128</v>
      </c>
      <c r="C1214" s="60"/>
      <c r="D1214" s="60"/>
      <c r="E1214" s="60"/>
      <c r="F1214" s="109"/>
      <c r="G1214" s="97"/>
      <c r="H1214" s="97"/>
    </row>
    <row r="1215" spans="1:8" ht="15">
      <c r="A1215" s="148"/>
      <c r="B1215" s="58" t="s">
        <v>129</v>
      </c>
      <c r="C1215" s="60"/>
      <c r="D1215" s="60"/>
      <c r="E1215" s="60"/>
      <c r="F1215" s="109"/>
      <c r="G1215" s="97"/>
      <c r="H1215" s="97"/>
    </row>
    <row r="1216" spans="1:8" ht="15">
      <c r="A1216" s="148"/>
      <c r="B1216" s="58" t="s">
        <v>130</v>
      </c>
      <c r="C1216" s="60"/>
      <c r="D1216" s="60"/>
      <c r="E1216" s="60"/>
      <c r="F1216" s="109"/>
      <c r="G1216" s="97"/>
      <c r="H1216" s="97"/>
    </row>
    <row r="1217" spans="1:8" ht="15">
      <c r="A1217" s="148"/>
      <c r="B1217" s="58" t="s">
        <v>131</v>
      </c>
      <c r="C1217" s="60"/>
      <c r="D1217" s="60"/>
      <c r="E1217" s="60"/>
      <c r="F1217" s="109"/>
      <c r="G1217" s="97"/>
      <c r="H1217" s="97"/>
    </row>
    <row r="1218" spans="1:8" ht="15">
      <c r="A1218" s="148">
        <f>A1187</f>
        <v>102</v>
      </c>
      <c r="B1218" s="58" t="s">
        <v>206</v>
      </c>
      <c r="C1218" s="60"/>
      <c r="D1218" s="60"/>
      <c r="E1218" s="60"/>
      <c r="F1218" s="109"/>
      <c r="G1218" s="97"/>
      <c r="H1218" s="97"/>
    </row>
    <row r="1219" spans="1:8" ht="15">
      <c r="A1219" s="148"/>
      <c r="B1219" s="58" t="s">
        <v>207</v>
      </c>
      <c r="C1219" s="60"/>
      <c r="D1219" s="60"/>
      <c r="E1219" s="60"/>
      <c r="F1219" s="109"/>
      <c r="G1219" s="97"/>
      <c r="H1219" s="97"/>
    </row>
    <row r="1220" spans="1:8" ht="15">
      <c r="A1220" s="148"/>
      <c r="B1220" s="58" t="s">
        <v>132</v>
      </c>
      <c r="C1220" s="60"/>
      <c r="D1220" s="60"/>
      <c r="E1220" s="60"/>
      <c r="F1220" s="109"/>
      <c r="G1220" s="97"/>
      <c r="H1220" s="97"/>
    </row>
    <row r="1221" spans="1:8" s="62" customFormat="1" ht="15">
      <c r="A1221" s="148">
        <f>A1189</f>
        <v>103</v>
      </c>
      <c r="B1221" s="58" t="s">
        <v>133</v>
      </c>
      <c r="C1221" s="60"/>
      <c r="D1221" s="60"/>
      <c r="E1221" s="60"/>
      <c r="F1221" s="109"/>
      <c r="G1221" s="199"/>
      <c r="H1221" s="199"/>
    </row>
    <row r="1222" spans="1:8" ht="15">
      <c r="A1222" s="148"/>
      <c r="B1222" s="58" t="s">
        <v>208</v>
      </c>
      <c r="C1222" s="60"/>
      <c r="D1222" s="60"/>
      <c r="E1222" s="60"/>
      <c r="F1222" s="109"/>
      <c r="G1222" s="97"/>
      <c r="H1222" s="97"/>
    </row>
    <row r="1223" spans="1:8" ht="15.75" customHeight="1">
      <c r="A1223" s="148"/>
      <c r="B1223" s="58" t="s">
        <v>209</v>
      </c>
      <c r="C1223" s="60"/>
      <c r="D1223" s="60"/>
      <c r="E1223" s="60"/>
      <c r="F1223" s="109"/>
      <c r="G1223" s="97"/>
      <c r="H1223" s="97"/>
    </row>
    <row r="1224" spans="1:8" s="75" customFormat="1" ht="4.5" customHeight="1" thickBot="1">
      <c r="A1224" s="185"/>
      <c r="B1224" s="239"/>
      <c r="C1224" s="156"/>
      <c r="D1224" s="156"/>
      <c r="E1224" s="156"/>
      <c r="F1224" s="157"/>
      <c r="G1224" s="97"/>
      <c r="H1224" s="97"/>
    </row>
    <row r="1225" ht="15.75" thickBot="1"/>
    <row r="1226" spans="2:7" ht="15">
      <c r="B1226" s="204" t="s">
        <v>422</v>
      </c>
      <c r="C1226" s="617">
        <f>SUM(C1178,C1182,C1190)</f>
        <v>-1961200</v>
      </c>
      <c r="D1226" s="617">
        <f>SUM(D1178,D1182,D1190)</f>
        <v>-1419800</v>
      </c>
      <c r="F1226" s="619">
        <f>SUM(F1178,F1182,F1190)</f>
        <v>-1499140</v>
      </c>
      <c r="G1226" s="235"/>
    </row>
    <row r="1227" spans="2:7" ht="15.75" thickBot="1">
      <c r="B1227" s="205" t="s">
        <v>210</v>
      </c>
      <c r="C1227" s="618"/>
      <c r="D1227" s="618"/>
      <c r="E1227" s="73"/>
      <c r="F1227" s="620"/>
      <c r="G1227" s="235"/>
    </row>
  </sheetData>
  <mergeCells count="53">
    <mergeCell ref="B46:F46"/>
    <mergeCell ref="B151:F151"/>
    <mergeCell ref="B578:F578"/>
    <mergeCell ref="B580:F580"/>
    <mergeCell ref="B547:F547"/>
    <mergeCell ref="B427:F427"/>
    <mergeCell ref="C197:C198"/>
    <mergeCell ref="D197:D198"/>
    <mergeCell ref="F197:F198"/>
    <mergeCell ref="B193:F193"/>
    <mergeCell ref="B698:F698"/>
    <mergeCell ref="B942:F942"/>
    <mergeCell ref="B939:F939"/>
    <mergeCell ref="C703:C704"/>
    <mergeCell ref="D703:D704"/>
    <mergeCell ref="F703:F704"/>
    <mergeCell ref="C788:C789"/>
    <mergeCell ref="D788:D789"/>
    <mergeCell ref="F788:F789"/>
    <mergeCell ref="B662:F662"/>
    <mergeCell ref="B697:F697"/>
    <mergeCell ref="B577:F577"/>
    <mergeCell ref="B579:F579"/>
    <mergeCell ref="B582:F582"/>
    <mergeCell ref="B611:F611"/>
    <mergeCell ref="B583:F583"/>
    <mergeCell ref="B663:F663"/>
    <mergeCell ref="B664:F664"/>
    <mergeCell ref="B655:F655"/>
    <mergeCell ref="B192:F192"/>
    <mergeCell ref="C494:C495"/>
    <mergeCell ref="D494:D495"/>
    <mergeCell ref="F494:F495"/>
    <mergeCell ref="C945:C946"/>
    <mergeCell ref="D945:D946"/>
    <mergeCell ref="F945:F946"/>
    <mergeCell ref="D976:D977"/>
    <mergeCell ref="F976:F977"/>
    <mergeCell ref="C976:C977"/>
    <mergeCell ref="B1062:F1062"/>
    <mergeCell ref="C1068:C1069"/>
    <mergeCell ref="D1068:D1069"/>
    <mergeCell ref="F1068:F1069"/>
    <mergeCell ref="B518:F518"/>
    <mergeCell ref="C1226:C1227"/>
    <mergeCell ref="D1226:D1227"/>
    <mergeCell ref="F1226:F1227"/>
    <mergeCell ref="C1164:C1165"/>
    <mergeCell ref="D1164:D1165"/>
    <mergeCell ref="B1016:F1016"/>
    <mergeCell ref="F1164:F1165"/>
    <mergeCell ref="B1015:F1015"/>
    <mergeCell ref="B1065:F1065"/>
  </mergeCells>
  <printOptions/>
  <pageMargins left="0.5511811023622047" right="0.5511811023622047" top="0.3937007874015748" bottom="0.3937007874015748" header="0.5118110236220472" footer="0.2362204724409449"/>
  <pageSetup firstPageNumber="5" useFirstPageNumber="1" fitToHeight="0" horizontalDpi="600" verticalDpi="600" orientation="portrait" paperSize="9" scale="105" r:id="rId1"/>
  <headerFooter alignWithMargins="0">
    <oddFooter>&amp;C&amp;"Arial,Regular"&amp;11&amp;P</oddFooter>
  </headerFooter>
  <rowBreaks count="25" manualBreakCount="25">
    <brk id="57" max="255" man="1"/>
    <brk id="124" max="255" man="1"/>
    <brk id="152" max="255" man="1"/>
    <brk id="199" max="255" man="1"/>
    <brk id="253" max="255" man="1"/>
    <brk id="280" max="255" man="1"/>
    <brk id="338" max="255" man="1"/>
    <brk id="389" max="255" man="1"/>
    <brk id="442" max="255" man="1"/>
    <brk id="496" max="255" man="1"/>
    <brk id="551" max="255" man="1"/>
    <brk id="589" max="255" man="1"/>
    <brk id="615" max="255" man="1"/>
    <brk id="674" max="255" man="1"/>
    <brk id="705" max="255" man="1"/>
    <brk id="758" max="255" man="1"/>
    <brk id="790" max="255" man="1"/>
    <brk id="853" max="255" man="1"/>
    <brk id="916" max="255" man="1"/>
    <brk id="947" max="255" man="1"/>
    <brk id="978" max="255" man="1"/>
    <brk id="1024" max="255" man="1"/>
    <brk id="1070" max="255" man="1"/>
    <brk id="1113" max="255" man="1"/>
    <brk id="11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workbookViewId="0" topLeftCell="A1">
      <selection activeCell="D94" sqref="D94"/>
    </sheetView>
  </sheetViews>
  <sheetFormatPr defaultColWidth="9.00390625" defaultRowHeight="13.5"/>
  <cols>
    <col min="1" max="1" width="37.50390625" style="322" customWidth="1"/>
    <col min="2" max="2" width="9.875" style="322" hidden="1" customWidth="1"/>
    <col min="3" max="3" width="8.00390625" style="322" customWidth="1"/>
    <col min="4" max="4" width="8.25390625" style="322" customWidth="1"/>
    <col min="5" max="5" width="9.00390625" style="322" customWidth="1"/>
    <col min="6" max="7" width="8.75390625" style="322" customWidth="1"/>
    <col min="8" max="8" width="10.75390625" style="322" customWidth="1"/>
    <col min="9" max="9" width="8.25390625" style="322" customWidth="1"/>
    <col min="10" max="10" width="9.25390625" style="322" customWidth="1"/>
    <col min="11" max="11" width="12.50390625" style="322" customWidth="1"/>
    <col min="12" max="12" width="9.625" style="326" customWidth="1"/>
    <col min="13" max="16384" width="8.00390625" style="325" customWidth="1"/>
  </cols>
  <sheetData>
    <row r="1" spans="1:12" s="241" customFormat="1" ht="15.75">
      <c r="A1" s="679" t="s">
        <v>194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spans="1:12" s="241" customFormat="1" ht="13.5" customHeight="1" thickBot="1">
      <c r="A2" s="242"/>
      <c r="B2" s="242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52" customFormat="1" ht="15.75">
      <c r="A3" s="243"/>
      <c r="B3" s="243"/>
      <c r="C3" s="680" t="s">
        <v>234</v>
      </c>
      <c r="D3" s="681"/>
      <c r="E3" s="681"/>
      <c r="F3" s="682"/>
      <c r="G3" s="681" t="s">
        <v>235</v>
      </c>
      <c r="H3" s="681"/>
      <c r="I3" s="680" t="s">
        <v>236</v>
      </c>
      <c r="J3" s="682"/>
      <c r="K3" s="681" t="s">
        <v>237</v>
      </c>
      <c r="L3" s="682"/>
    </row>
    <row r="4" spans="1:12" s="52" customFormat="1" ht="66.75" customHeight="1">
      <c r="A4" s="244" t="s">
        <v>238</v>
      </c>
      <c r="B4" s="244"/>
      <c r="C4" s="245" t="s">
        <v>239</v>
      </c>
      <c r="D4" s="246" t="s">
        <v>240</v>
      </c>
      <c r="E4" s="246" t="s">
        <v>241</v>
      </c>
      <c r="F4" s="247" t="s">
        <v>242</v>
      </c>
      <c r="G4" s="248" t="s">
        <v>243</v>
      </c>
      <c r="H4" s="246" t="s">
        <v>244</v>
      </c>
      <c r="I4" s="245" t="s">
        <v>245</v>
      </c>
      <c r="J4" s="247" t="s">
        <v>246</v>
      </c>
      <c r="K4" s="248" t="s">
        <v>247</v>
      </c>
      <c r="L4" s="249" t="s">
        <v>248</v>
      </c>
    </row>
    <row r="5" spans="1:12" s="52" customFormat="1" ht="16.5" thickBot="1">
      <c r="A5" s="49" t="s">
        <v>249</v>
      </c>
      <c r="B5" s="49"/>
      <c r="C5" s="250" t="s">
        <v>250</v>
      </c>
      <c r="D5" s="251" t="s">
        <v>251</v>
      </c>
      <c r="E5" s="252" t="s">
        <v>252</v>
      </c>
      <c r="F5" s="253" t="s">
        <v>253</v>
      </c>
      <c r="G5" s="252" t="s">
        <v>254</v>
      </c>
      <c r="H5" s="252" t="s">
        <v>255</v>
      </c>
      <c r="I5" s="250" t="s">
        <v>256</v>
      </c>
      <c r="J5" s="253" t="s">
        <v>257</v>
      </c>
      <c r="K5" s="254" t="s">
        <v>258</v>
      </c>
      <c r="L5" s="253" t="s">
        <v>259</v>
      </c>
    </row>
    <row r="6" spans="1:13" s="52" customFormat="1" ht="15.75">
      <c r="A6" s="255" t="s">
        <v>260</v>
      </c>
      <c r="B6" s="255"/>
      <c r="C6" s="256"/>
      <c r="D6" s="257"/>
      <c r="E6" s="258"/>
      <c r="F6" s="259"/>
      <c r="G6" s="260"/>
      <c r="H6" s="258"/>
      <c r="I6" s="261"/>
      <c r="J6" s="259"/>
      <c r="K6" s="260"/>
      <c r="L6" s="262"/>
      <c r="M6" s="263"/>
    </row>
    <row r="7" spans="1:13" s="52" customFormat="1" ht="12.75" customHeight="1">
      <c r="A7" s="264" t="s">
        <v>261</v>
      </c>
      <c r="B7" s="264"/>
      <c r="C7" s="265"/>
      <c r="D7" s="266"/>
      <c r="E7" s="267"/>
      <c r="F7" s="268"/>
      <c r="G7" s="269"/>
      <c r="H7" s="267"/>
      <c r="I7" s="270"/>
      <c r="J7" s="271"/>
      <c r="K7" s="272"/>
      <c r="L7" s="262"/>
      <c r="M7" s="263"/>
    </row>
    <row r="8" spans="1:12" s="52" customFormat="1" ht="15">
      <c r="A8" s="273" t="s">
        <v>262</v>
      </c>
      <c r="B8" s="273"/>
      <c r="C8" s="274" t="s">
        <v>263</v>
      </c>
      <c r="D8" s="275"/>
      <c r="E8" s="275"/>
      <c r="F8" s="276"/>
      <c r="G8" s="277"/>
      <c r="H8" s="278" t="s">
        <v>263</v>
      </c>
      <c r="I8" s="279" t="s">
        <v>263</v>
      </c>
      <c r="J8" s="276"/>
      <c r="K8" s="277"/>
      <c r="L8" s="276" t="s">
        <v>263</v>
      </c>
    </row>
    <row r="9" spans="1:12" s="52" customFormat="1" ht="15">
      <c r="A9" s="273" t="s">
        <v>264</v>
      </c>
      <c r="B9" s="273"/>
      <c r="C9" s="274"/>
      <c r="D9" s="275"/>
      <c r="E9" s="275"/>
      <c r="F9" s="276"/>
      <c r="G9" s="277"/>
      <c r="H9" s="278"/>
      <c r="I9" s="279" t="s">
        <v>263</v>
      </c>
      <c r="J9" s="276"/>
      <c r="K9" s="277"/>
      <c r="L9" s="276" t="s">
        <v>263</v>
      </c>
    </row>
    <row r="10" spans="1:12" s="52" customFormat="1" ht="15">
      <c r="A10" s="273" t="s">
        <v>265</v>
      </c>
      <c r="B10" s="273"/>
      <c r="C10" s="274"/>
      <c r="D10" s="275"/>
      <c r="E10" s="275"/>
      <c r="F10" s="276"/>
      <c r="G10" s="277"/>
      <c r="H10" s="278"/>
      <c r="I10" s="279"/>
      <c r="J10" s="276"/>
      <c r="K10" s="277"/>
      <c r="L10" s="276" t="s">
        <v>263</v>
      </c>
    </row>
    <row r="11" spans="1:12" s="52" customFormat="1" ht="15.75">
      <c r="A11" s="264" t="s">
        <v>266</v>
      </c>
      <c r="B11" s="264"/>
      <c r="C11" s="280"/>
      <c r="D11" s="281"/>
      <c r="E11" s="282"/>
      <c r="F11" s="262"/>
      <c r="G11" s="283"/>
      <c r="H11" s="282"/>
      <c r="I11" s="284"/>
      <c r="J11" s="262"/>
      <c r="K11" s="283"/>
      <c r="L11" s="262"/>
    </row>
    <row r="12" spans="1:12" s="52" customFormat="1" ht="15">
      <c r="A12" s="273" t="s">
        <v>267</v>
      </c>
      <c r="B12" s="273"/>
      <c r="C12" s="274"/>
      <c r="D12" s="275"/>
      <c r="E12" s="278"/>
      <c r="F12" s="276"/>
      <c r="G12" s="277"/>
      <c r="H12" s="275"/>
      <c r="I12" s="279" t="s">
        <v>263</v>
      </c>
      <c r="J12" s="276"/>
      <c r="K12" s="277"/>
      <c r="L12" s="276" t="s">
        <v>263</v>
      </c>
    </row>
    <row r="13" spans="1:12" s="52" customFormat="1" ht="15">
      <c r="A13" s="273" t="s">
        <v>268</v>
      </c>
      <c r="B13" s="273"/>
      <c r="C13" s="274"/>
      <c r="D13" s="275"/>
      <c r="E13" s="278"/>
      <c r="F13" s="276"/>
      <c r="G13" s="277"/>
      <c r="H13" s="275"/>
      <c r="I13" s="279"/>
      <c r="J13" s="276"/>
      <c r="K13" s="277"/>
      <c r="L13" s="276" t="s">
        <v>263</v>
      </c>
    </row>
    <row r="14" spans="1:12" s="52" customFormat="1" ht="15.75">
      <c r="A14" s="285" t="s">
        <v>269</v>
      </c>
      <c r="B14" s="285"/>
      <c r="C14" s="274"/>
      <c r="D14" s="275"/>
      <c r="E14" s="278"/>
      <c r="F14" s="276"/>
      <c r="G14" s="277" t="s">
        <v>263</v>
      </c>
      <c r="H14" s="278" t="s">
        <v>263</v>
      </c>
      <c r="I14" s="279"/>
      <c r="J14" s="276"/>
      <c r="K14" s="277"/>
      <c r="L14" s="276" t="s">
        <v>263</v>
      </c>
    </row>
    <row r="15" spans="1:12" s="52" customFormat="1" ht="15.75">
      <c r="A15" s="285" t="s">
        <v>270</v>
      </c>
      <c r="B15" s="285"/>
      <c r="C15" s="274"/>
      <c r="D15" s="275"/>
      <c r="E15" s="278"/>
      <c r="F15" s="276"/>
      <c r="G15" s="277"/>
      <c r="H15" s="278"/>
      <c r="I15" s="279"/>
      <c r="J15" s="276"/>
      <c r="K15" s="277"/>
      <c r="L15" s="276"/>
    </row>
    <row r="16" spans="1:12" s="52" customFormat="1" ht="15">
      <c r="A16" s="273" t="s">
        <v>271</v>
      </c>
      <c r="B16" s="273"/>
      <c r="C16" s="274" t="s">
        <v>263</v>
      </c>
      <c r="D16" s="275"/>
      <c r="E16" s="278"/>
      <c r="F16" s="276"/>
      <c r="G16" s="277" t="s">
        <v>263</v>
      </c>
      <c r="H16" s="278"/>
      <c r="I16" s="279" t="s">
        <v>263</v>
      </c>
      <c r="J16" s="276"/>
      <c r="K16" s="277"/>
      <c r="L16" s="276" t="s">
        <v>263</v>
      </c>
    </row>
    <row r="17" spans="1:12" s="52" customFormat="1" ht="15">
      <c r="A17" s="273" t="s">
        <v>272</v>
      </c>
      <c r="B17" s="273"/>
      <c r="C17" s="274" t="s">
        <v>263</v>
      </c>
      <c r="D17" s="275"/>
      <c r="E17" s="278"/>
      <c r="F17" s="276"/>
      <c r="G17" s="277" t="s">
        <v>263</v>
      </c>
      <c r="H17" s="278"/>
      <c r="I17" s="279" t="s">
        <v>263</v>
      </c>
      <c r="J17" s="276"/>
      <c r="K17" s="277"/>
      <c r="L17" s="276" t="s">
        <v>263</v>
      </c>
    </row>
    <row r="18" spans="1:12" s="52" customFormat="1" ht="15.75">
      <c r="A18" s="255" t="s">
        <v>273</v>
      </c>
      <c r="B18" s="255"/>
      <c r="C18" s="280"/>
      <c r="D18" s="281"/>
      <c r="E18" s="282"/>
      <c r="F18" s="262"/>
      <c r="G18" s="283"/>
      <c r="H18" s="282"/>
      <c r="I18" s="284"/>
      <c r="J18" s="262"/>
      <c r="K18" s="283"/>
      <c r="L18" s="262"/>
    </row>
    <row r="19" spans="1:13" s="52" customFormat="1" ht="15.75">
      <c r="A19" s="264" t="s">
        <v>274</v>
      </c>
      <c r="B19" s="264"/>
      <c r="C19" s="280"/>
      <c r="D19" s="281"/>
      <c r="E19" s="282"/>
      <c r="F19" s="262"/>
      <c r="G19" s="283"/>
      <c r="H19" s="282"/>
      <c r="I19" s="284"/>
      <c r="J19" s="262"/>
      <c r="K19" s="283"/>
      <c r="L19" s="262"/>
      <c r="M19" s="263"/>
    </row>
    <row r="20" spans="1:12" s="52" customFormat="1" ht="15">
      <c r="A20" s="273" t="s">
        <v>275</v>
      </c>
      <c r="B20" s="273"/>
      <c r="C20" s="274"/>
      <c r="D20" s="275"/>
      <c r="E20" s="275"/>
      <c r="F20" s="276"/>
      <c r="G20" s="286" t="s">
        <v>263</v>
      </c>
      <c r="H20" s="287" t="s">
        <v>263</v>
      </c>
      <c r="I20" s="279" t="s">
        <v>263</v>
      </c>
      <c r="J20" s="276" t="s">
        <v>263</v>
      </c>
      <c r="K20" s="277"/>
      <c r="L20" s="276"/>
    </row>
    <row r="21" spans="1:12" s="52" customFormat="1" ht="15">
      <c r="A21" s="273" t="s">
        <v>276</v>
      </c>
      <c r="B21" s="273"/>
      <c r="C21" s="274"/>
      <c r="D21" s="275"/>
      <c r="E21" s="275"/>
      <c r="F21" s="276"/>
      <c r="G21" s="286" t="s">
        <v>263</v>
      </c>
      <c r="H21" s="287" t="s">
        <v>263</v>
      </c>
      <c r="I21" s="288" t="s">
        <v>263</v>
      </c>
      <c r="J21" s="289" t="s">
        <v>263</v>
      </c>
      <c r="K21" s="277"/>
      <c r="L21" s="276"/>
    </row>
    <row r="22" spans="1:12" s="52" customFormat="1" ht="15.75">
      <c r="A22" s="285" t="s">
        <v>277</v>
      </c>
      <c r="B22" s="285"/>
      <c r="C22" s="274"/>
      <c r="D22" s="275"/>
      <c r="E22" s="278"/>
      <c r="F22" s="276"/>
      <c r="G22" s="277"/>
      <c r="H22" s="287" t="s">
        <v>263</v>
      </c>
      <c r="I22" s="279" t="s">
        <v>263</v>
      </c>
      <c r="J22" s="276" t="s">
        <v>263</v>
      </c>
      <c r="K22" s="277"/>
      <c r="L22" s="276"/>
    </row>
    <row r="23" spans="1:12" s="52" customFormat="1" ht="15.75">
      <c r="A23" s="285" t="s">
        <v>278</v>
      </c>
      <c r="B23" s="285"/>
      <c r="C23" s="274"/>
      <c r="D23" s="275"/>
      <c r="E23" s="278"/>
      <c r="F23" s="276"/>
      <c r="G23" s="277"/>
      <c r="H23" s="278"/>
      <c r="I23" s="279"/>
      <c r="J23" s="276"/>
      <c r="K23" s="277"/>
      <c r="L23" s="276"/>
    </row>
    <row r="24" spans="1:12" s="52" customFormat="1" ht="15">
      <c r="A24" s="273" t="s">
        <v>279</v>
      </c>
      <c r="B24" s="273"/>
      <c r="C24" s="274"/>
      <c r="D24" s="275"/>
      <c r="E24" s="278"/>
      <c r="F24" s="276"/>
      <c r="G24" s="277" t="s">
        <v>263</v>
      </c>
      <c r="H24" s="275"/>
      <c r="I24" s="279" t="s">
        <v>263</v>
      </c>
      <c r="J24" s="276" t="s">
        <v>263</v>
      </c>
      <c r="K24" s="277" t="s">
        <v>263</v>
      </c>
      <c r="L24" s="276"/>
    </row>
    <row r="25" spans="1:12" s="52" customFormat="1" ht="15">
      <c r="A25" s="273" t="s">
        <v>280</v>
      </c>
      <c r="B25" s="273"/>
      <c r="C25" s="274"/>
      <c r="D25" s="275"/>
      <c r="E25" s="278"/>
      <c r="F25" s="276"/>
      <c r="G25" s="277"/>
      <c r="H25" s="275"/>
      <c r="I25" s="279"/>
      <c r="J25" s="276" t="s">
        <v>263</v>
      </c>
      <c r="K25" s="277"/>
      <c r="L25" s="276"/>
    </row>
    <row r="26" spans="1:12" s="52" customFormat="1" ht="15">
      <c r="A26" s="273" t="s">
        <v>281</v>
      </c>
      <c r="B26" s="273"/>
      <c r="C26" s="274"/>
      <c r="D26" s="275"/>
      <c r="E26" s="278"/>
      <c r="F26" s="276"/>
      <c r="G26" s="277" t="s">
        <v>263</v>
      </c>
      <c r="H26" s="275"/>
      <c r="I26" s="279"/>
      <c r="J26" s="276" t="s">
        <v>263</v>
      </c>
      <c r="K26" s="277"/>
      <c r="L26" s="276"/>
    </row>
    <row r="27" spans="1:12" s="52" customFormat="1" ht="15">
      <c r="A27" s="273" t="s">
        <v>282</v>
      </c>
      <c r="B27" s="273"/>
      <c r="C27" s="274"/>
      <c r="D27" s="275"/>
      <c r="E27" s="278"/>
      <c r="F27" s="276"/>
      <c r="G27" s="277" t="s">
        <v>263</v>
      </c>
      <c r="H27" s="275"/>
      <c r="I27" s="279" t="s">
        <v>263</v>
      </c>
      <c r="J27" s="276" t="s">
        <v>263</v>
      </c>
      <c r="K27" s="277"/>
      <c r="L27" s="276"/>
    </row>
    <row r="28" spans="1:12" s="52" customFormat="1" ht="15">
      <c r="A28" s="273" t="s">
        <v>283</v>
      </c>
      <c r="B28" s="273"/>
      <c r="C28" s="274"/>
      <c r="D28" s="275"/>
      <c r="E28" s="278"/>
      <c r="F28" s="276"/>
      <c r="G28" s="277" t="s">
        <v>263</v>
      </c>
      <c r="H28" s="275"/>
      <c r="I28" s="279"/>
      <c r="J28" s="276" t="s">
        <v>263</v>
      </c>
      <c r="K28" s="277"/>
      <c r="L28" s="276"/>
    </row>
    <row r="29" spans="1:12" s="52" customFormat="1" ht="15">
      <c r="A29" s="273" t="s">
        <v>284</v>
      </c>
      <c r="B29" s="273"/>
      <c r="C29" s="274"/>
      <c r="D29" s="275"/>
      <c r="E29" s="278"/>
      <c r="F29" s="276"/>
      <c r="G29" s="277" t="s">
        <v>263</v>
      </c>
      <c r="H29" s="275"/>
      <c r="I29" s="279" t="s">
        <v>263</v>
      </c>
      <c r="J29" s="276" t="s">
        <v>263</v>
      </c>
      <c r="K29" s="277"/>
      <c r="L29" s="276"/>
    </row>
    <row r="30" spans="1:12" s="52" customFormat="1" ht="15.75">
      <c r="A30" s="285" t="s">
        <v>285</v>
      </c>
      <c r="B30" s="285"/>
      <c r="C30" s="274"/>
      <c r="D30" s="275"/>
      <c r="E30" s="278"/>
      <c r="F30" s="276"/>
      <c r="G30" s="277"/>
      <c r="H30" s="275" t="s">
        <v>263</v>
      </c>
      <c r="I30" s="279"/>
      <c r="J30" s="276"/>
      <c r="K30" s="290" t="s">
        <v>263</v>
      </c>
      <c r="L30" s="276" t="s">
        <v>263</v>
      </c>
    </row>
    <row r="31" spans="1:12" s="52" customFormat="1" ht="15.75">
      <c r="A31" s="285" t="s">
        <v>286</v>
      </c>
      <c r="B31" s="285"/>
      <c r="C31" s="274"/>
      <c r="D31" s="287"/>
      <c r="E31" s="278"/>
      <c r="F31" s="276"/>
      <c r="G31" s="277"/>
      <c r="H31" s="287" t="s">
        <v>263</v>
      </c>
      <c r="I31" s="279"/>
      <c r="J31" s="276"/>
      <c r="K31" s="286" t="s">
        <v>263</v>
      </c>
      <c r="L31" s="276" t="s">
        <v>263</v>
      </c>
    </row>
    <row r="32" spans="1:12" s="52" customFormat="1" ht="15.75">
      <c r="A32" s="285" t="s">
        <v>287</v>
      </c>
      <c r="B32" s="285"/>
      <c r="C32" s="274"/>
      <c r="D32" s="275"/>
      <c r="E32" s="278"/>
      <c r="F32" s="276"/>
      <c r="G32" s="277"/>
      <c r="H32" s="275"/>
      <c r="I32" s="279"/>
      <c r="J32" s="276"/>
      <c r="K32" s="277"/>
      <c r="L32" s="276"/>
    </row>
    <row r="33" spans="1:12" s="52" customFormat="1" ht="15.75">
      <c r="A33" s="285" t="s">
        <v>288</v>
      </c>
      <c r="B33" s="285"/>
      <c r="C33" s="274"/>
      <c r="D33" s="275"/>
      <c r="E33" s="278"/>
      <c r="F33" s="276"/>
      <c r="G33" s="277"/>
      <c r="H33" s="278"/>
      <c r="I33" s="279"/>
      <c r="J33" s="276"/>
      <c r="K33" s="277"/>
      <c r="L33" s="276"/>
    </row>
    <row r="34" spans="1:12" s="52" customFormat="1" ht="15">
      <c r="A34" s="273" t="s">
        <v>289</v>
      </c>
      <c r="B34" s="273"/>
      <c r="C34" s="274"/>
      <c r="D34" s="275"/>
      <c r="E34" s="278"/>
      <c r="F34" s="276"/>
      <c r="G34" s="277" t="s">
        <v>263</v>
      </c>
      <c r="H34" s="275"/>
      <c r="I34" s="279"/>
      <c r="J34" s="276"/>
      <c r="K34" s="277"/>
      <c r="L34" s="276"/>
    </row>
    <row r="35" spans="1:12" s="52" customFormat="1" ht="15">
      <c r="A35" s="273" t="s">
        <v>290</v>
      </c>
      <c r="B35" s="273"/>
      <c r="C35" s="274"/>
      <c r="D35" s="275"/>
      <c r="E35" s="278"/>
      <c r="F35" s="276"/>
      <c r="G35" s="277" t="s">
        <v>263</v>
      </c>
      <c r="H35" s="275"/>
      <c r="I35" s="279"/>
      <c r="J35" s="276"/>
      <c r="K35" s="277"/>
      <c r="L35" s="276"/>
    </row>
    <row r="36" spans="1:12" s="52" customFormat="1" ht="15.75">
      <c r="A36" s="291" t="s">
        <v>291</v>
      </c>
      <c r="B36" s="291"/>
      <c r="C36" s="274"/>
      <c r="D36" s="275"/>
      <c r="E36" s="278"/>
      <c r="F36" s="276"/>
      <c r="G36" s="277"/>
      <c r="H36" s="278"/>
      <c r="I36" s="279"/>
      <c r="J36" s="276"/>
      <c r="K36" s="277"/>
      <c r="L36" s="276"/>
    </row>
    <row r="37" spans="1:12" s="52" customFormat="1" ht="15.75">
      <c r="A37" s="285" t="s">
        <v>292</v>
      </c>
      <c r="B37" s="285"/>
      <c r="C37" s="274" t="s">
        <v>263</v>
      </c>
      <c r="D37" s="275" t="s">
        <v>263</v>
      </c>
      <c r="E37" s="278" t="s">
        <v>263</v>
      </c>
      <c r="F37" s="276" t="s">
        <v>263</v>
      </c>
      <c r="G37" s="277" t="s">
        <v>263</v>
      </c>
      <c r="H37" s="287" t="s">
        <v>263</v>
      </c>
      <c r="I37" s="288"/>
      <c r="J37" s="289"/>
      <c r="K37" s="277"/>
      <c r="L37" s="276"/>
    </row>
    <row r="38" spans="1:12" s="52" customFormat="1" ht="15.75">
      <c r="A38" s="285" t="s">
        <v>293</v>
      </c>
      <c r="B38" s="285"/>
      <c r="C38" s="274"/>
      <c r="D38" s="275"/>
      <c r="E38" s="278"/>
      <c r="F38" s="276"/>
      <c r="G38" s="277"/>
      <c r="H38" s="275"/>
      <c r="I38" s="279" t="s">
        <v>263</v>
      </c>
      <c r="J38" s="276" t="s">
        <v>263</v>
      </c>
      <c r="K38" s="277"/>
      <c r="L38" s="276"/>
    </row>
    <row r="39" spans="1:12" s="52" customFormat="1" ht="15.75">
      <c r="A39" s="285" t="s">
        <v>294</v>
      </c>
      <c r="B39" s="285"/>
      <c r="C39" s="274" t="s">
        <v>263</v>
      </c>
      <c r="D39" s="275"/>
      <c r="E39" s="278" t="s">
        <v>263</v>
      </c>
      <c r="F39" s="276" t="s">
        <v>263</v>
      </c>
      <c r="G39" s="277" t="s">
        <v>263</v>
      </c>
      <c r="H39" s="287" t="s">
        <v>263</v>
      </c>
      <c r="I39" s="288"/>
      <c r="J39" s="289"/>
      <c r="K39" s="277"/>
      <c r="L39" s="276"/>
    </row>
    <row r="40" spans="1:12" s="52" customFormat="1" ht="15.75">
      <c r="A40" s="285" t="s">
        <v>295</v>
      </c>
      <c r="B40" s="285"/>
      <c r="C40" s="274"/>
      <c r="D40" s="275"/>
      <c r="E40" s="278" t="s">
        <v>263</v>
      </c>
      <c r="F40" s="276"/>
      <c r="G40" s="277" t="s">
        <v>263</v>
      </c>
      <c r="H40" s="275" t="s">
        <v>263</v>
      </c>
      <c r="I40" s="274"/>
      <c r="J40" s="276"/>
      <c r="K40" s="277"/>
      <c r="L40" s="276"/>
    </row>
    <row r="41" spans="1:12" s="52" customFormat="1" ht="15.75">
      <c r="A41" s="285" t="s">
        <v>296</v>
      </c>
      <c r="B41" s="285"/>
      <c r="C41" s="274"/>
      <c r="D41" s="275"/>
      <c r="E41" s="278"/>
      <c r="F41" s="276"/>
      <c r="G41" s="277"/>
      <c r="H41" s="278"/>
      <c r="I41" s="274"/>
      <c r="J41" s="276"/>
      <c r="K41" s="277"/>
      <c r="L41" s="276"/>
    </row>
    <row r="42" spans="1:12" s="52" customFormat="1" ht="15">
      <c r="A42" s="273" t="s">
        <v>297</v>
      </c>
      <c r="B42" s="273"/>
      <c r="C42" s="274" t="s">
        <v>263</v>
      </c>
      <c r="D42" s="275" t="s">
        <v>263</v>
      </c>
      <c r="E42" s="278" t="s">
        <v>263</v>
      </c>
      <c r="F42" s="276" t="s">
        <v>263</v>
      </c>
      <c r="G42" s="277" t="s">
        <v>263</v>
      </c>
      <c r="H42" s="275" t="s">
        <v>263</v>
      </c>
      <c r="I42" s="274"/>
      <c r="J42" s="276"/>
      <c r="K42" s="277"/>
      <c r="L42" s="276"/>
    </row>
    <row r="43" spans="1:12" s="52" customFormat="1" ht="15">
      <c r="A43" s="273" t="s">
        <v>298</v>
      </c>
      <c r="B43" s="273"/>
      <c r="C43" s="274"/>
      <c r="D43" s="275" t="s">
        <v>263</v>
      </c>
      <c r="E43" s="275"/>
      <c r="F43" s="276" t="s">
        <v>263</v>
      </c>
      <c r="G43" s="277"/>
      <c r="H43" s="278"/>
      <c r="I43" s="274"/>
      <c r="J43" s="276"/>
      <c r="K43" s="290" t="s">
        <v>263</v>
      </c>
      <c r="L43" s="276" t="s">
        <v>263</v>
      </c>
    </row>
    <row r="44" spans="1:12" s="52" customFormat="1" ht="15.75">
      <c r="A44" s="285" t="s">
        <v>299</v>
      </c>
      <c r="B44" s="285"/>
      <c r="C44" s="274" t="s">
        <v>263</v>
      </c>
      <c r="D44" s="275"/>
      <c r="E44" s="275"/>
      <c r="F44" s="276"/>
      <c r="G44" s="277" t="s">
        <v>263</v>
      </c>
      <c r="H44" s="275" t="s">
        <v>263</v>
      </c>
      <c r="I44" s="274"/>
      <c r="J44" s="276"/>
      <c r="K44" s="290" t="s">
        <v>263</v>
      </c>
      <c r="L44" s="276" t="s">
        <v>263</v>
      </c>
    </row>
    <row r="45" spans="1:12" s="52" customFormat="1" ht="15.75">
      <c r="A45" s="291" t="s">
        <v>300</v>
      </c>
      <c r="B45" s="291"/>
      <c r="C45" s="274"/>
      <c r="D45" s="275"/>
      <c r="E45" s="278"/>
      <c r="F45" s="276"/>
      <c r="G45" s="277"/>
      <c r="H45" s="278"/>
      <c r="I45" s="279"/>
      <c r="J45" s="276"/>
      <c r="K45" s="277"/>
      <c r="L45" s="276"/>
    </row>
    <row r="46" spans="1:12" s="52" customFormat="1" ht="15">
      <c r="A46" s="292" t="s">
        <v>301</v>
      </c>
      <c r="B46" s="292"/>
      <c r="C46" s="274" t="s">
        <v>263</v>
      </c>
      <c r="D46" s="275"/>
      <c r="E46" s="278"/>
      <c r="F46" s="276"/>
      <c r="G46" s="277"/>
      <c r="H46" s="275"/>
      <c r="I46" s="279"/>
      <c r="J46" s="276"/>
      <c r="K46" s="277"/>
      <c r="L46" s="276"/>
    </row>
    <row r="47" spans="1:12" s="52" customFormat="1" ht="15">
      <c r="A47" s="292" t="s">
        <v>302</v>
      </c>
      <c r="B47" s="292"/>
      <c r="C47" s="274" t="s">
        <v>263</v>
      </c>
      <c r="D47" s="275"/>
      <c r="E47" s="278"/>
      <c r="F47" s="276"/>
      <c r="G47" s="277"/>
      <c r="H47" s="275"/>
      <c r="I47" s="279"/>
      <c r="J47" s="276"/>
      <c r="K47" s="277"/>
      <c r="L47" s="276"/>
    </row>
    <row r="48" spans="1:12" s="52" customFormat="1" ht="15">
      <c r="A48" s="292" t="s">
        <v>303</v>
      </c>
      <c r="B48" s="292"/>
      <c r="C48" s="274" t="s">
        <v>263</v>
      </c>
      <c r="D48" s="275"/>
      <c r="E48" s="275"/>
      <c r="F48" s="276"/>
      <c r="G48" s="277"/>
      <c r="H48" s="275"/>
      <c r="I48" s="279"/>
      <c r="J48" s="276"/>
      <c r="K48" s="277"/>
      <c r="L48" s="276"/>
    </row>
    <row r="49" spans="1:12" s="52" customFormat="1" ht="15.75">
      <c r="A49" s="291" t="s">
        <v>304</v>
      </c>
      <c r="B49" s="291"/>
      <c r="C49" s="274"/>
      <c r="D49" s="275"/>
      <c r="E49" s="278"/>
      <c r="F49" s="276"/>
      <c r="G49" s="277"/>
      <c r="H49" s="278"/>
      <c r="I49" s="279"/>
      <c r="J49" s="276"/>
      <c r="K49" s="277"/>
      <c r="L49" s="276"/>
    </row>
    <row r="50" spans="1:12" s="52" customFormat="1" ht="15.75">
      <c r="A50" s="285" t="s">
        <v>305</v>
      </c>
      <c r="B50" s="285"/>
      <c r="C50" s="274"/>
      <c r="D50" s="275"/>
      <c r="E50" s="278" t="s">
        <v>263</v>
      </c>
      <c r="F50" s="276" t="s">
        <v>263</v>
      </c>
      <c r="G50" s="277"/>
      <c r="H50" s="278"/>
      <c r="I50" s="274"/>
      <c r="J50" s="276"/>
      <c r="K50" s="277" t="s">
        <v>263</v>
      </c>
      <c r="L50" s="276"/>
    </row>
    <row r="51" spans="1:12" s="52" customFormat="1" ht="15.75">
      <c r="A51" s="285" t="s">
        <v>306</v>
      </c>
      <c r="B51" s="285"/>
      <c r="C51" s="274"/>
      <c r="D51" s="275"/>
      <c r="E51" s="278"/>
      <c r="F51" s="276"/>
      <c r="G51" s="277" t="s">
        <v>263</v>
      </c>
      <c r="H51" s="278"/>
      <c r="I51" s="279"/>
      <c r="J51" s="276"/>
      <c r="K51" s="277" t="s">
        <v>263</v>
      </c>
      <c r="L51" s="276"/>
    </row>
    <row r="52" spans="1:12" s="52" customFormat="1" ht="15.75">
      <c r="A52" s="285" t="s">
        <v>307</v>
      </c>
      <c r="B52" s="285"/>
      <c r="C52" s="274"/>
      <c r="D52" s="275"/>
      <c r="E52" s="278" t="s">
        <v>263</v>
      </c>
      <c r="F52" s="276"/>
      <c r="G52" s="277"/>
      <c r="H52" s="278"/>
      <c r="I52" s="279"/>
      <c r="J52" s="276"/>
      <c r="K52" s="277"/>
      <c r="L52" s="276"/>
    </row>
    <row r="53" spans="1:12" s="52" customFormat="1" ht="15.75">
      <c r="A53" s="285" t="s">
        <v>308</v>
      </c>
      <c r="B53" s="285"/>
      <c r="C53" s="274"/>
      <c r="D53" s="275"/>
      <c r="E53" s="278"/>
      <c r="F53" s="276"/>
      <c r="G53" s="277" t="s">
        <v>263</v>
      </c>
      <c r="H53" s="278"/>
      <c r="I53" s="279"/>
      <c r="J53" s="276"/>
      <c r="K53" s="277" t="s">
        <v>263</v>
      </c>
      <c r="L53" s="276"/>
    </row>
    <row r="54" spans="1:12" s="52" customFormat="1" ht="15.75">
      <c r="A54" s="285" t="s">
        <v>309</v>
      </c>
      <c r="B54" s="285"/>
      <c r="C54" s="274"/>
      <c r="D54" s="275"/>
      <c r="E54" s="278" t="s">
        <v>263</v>
      </c>
      <c r="F54" s="276" t="s">
        <v>263</v>
      </c>
      <c r="G54" s="277"/>
      <c r="H54" s="278"/>
      <c r="I54" s="279"/>
      <c r="J54" s="276"/>
      <c r="K54" s="277"/>
      <c r="L54" s="276"/>
    </row>
    <row r="55" spans="1:12" s="52" customFormat="1" ht="15.75">
      <c r="A55" s="285" t="s">
        <v>310</v>
      </c>
      <c r="B55" s="285"/>
      <c r="C55" s="274"/>
      <c r="D55" s="275"/>
      <c r="E55" s="278"/>
      <c r="F55" s="276"/>
      <c r="G55" s="277"/>
      <c r="H55" s="278"/>
      <c r="I55" s="279"/>
      <c r="J55" s="276"/>
      <c r="K55" s="277"/>
      <c r="L55" s="276"/>
    </row>
    <row r="56" spans="1:12" s="52" customFormat="1" ht="15.75">
      <c r="A56" s="285" t="s">
        <v>311</v>
      </c>
      <c r="B56" s="285"/>
      <c r="C56" s="274"/>
      <c r="D56" s="275"/>
      <c r="E56" s="278" t="s">
        <v>263</v>
      </c>
      <c r="F56" s="276" t="s">
        <v>263</v>
      </c>
      <c r="G56" s="277" t="s">
        <v>263</v>
      </c>
      <c r="H56" s="278"/>
      <c r="I56" s="274"/>
      <c r="J56" s="276"/>
      <c r="K56" s="277"/>
      <c r="L56" s="276"/>
    </row>
    <row r="57" spans="1:12" s="52" customFormat="1" ht="15.75">
      <c r="A57" s="285" t="s">
        <v>312</v>
      </c>
      <c r="B57" s="285"/>
      <c r="C57" s="288"/>
      <c r="D57" s="287"/>
      <c r="E57" s="293"/>
      <c r="F57" s="289"/>
      <c r="G57" s="277" t="s">
        <v>263</v>
      </c>
      <c r="H57" s="278"/>
      <c r="I57" s="279"/>
      <c r="J57" s="276"/>
      <c r="K57" s="277"/>
      <c r="L57" s="276"/>
    </row>
    <row r="58" spans="1:12" s="52" customFormat="1" ht="15.75">
      <c r="A58" s="291" t="s">
        <v>313</v>
      </c>
      <c r="B58" s="291"/>
      <c r="C58" s="274"/>
      <c r="D58" s="275"/>
      <c r="E58" s="278"/>
      <c r="F58" s="276"/>
      <c r="G58" s="277"/>
      <c r="H58" s="278"/>
      <c r="I58" s="279"/>
      <c r="J58" s="276"/>
      <c r="K58" s="286"/>
      <c r="L58" s="289"/>
    </row>
    <row r="59" spans="1:12" s="52" customFormat="1" ht="15.75">
      <c r="A59" s="291" t="s">
        <v>314</v>
      </c>
      <c r="B59" s="291"/>
      <c r="C59" s="274"/>
      <c r="D59" s="275"/>
      <c r="E59" s="278"/>
      <c r="F59" s="276"/>
      <c r="G59" s="277"/>
      <c r="H59" s="278"/>
      <c r="I59" s="279"/>
      <c r="J59" s="276"/>
      <c r="K59" s="277"/>
      <c r="L59" s="276"/>
    </row>
    <row r="60" spans="1:12" s="52" customFormat="1" ht="15.75">
      <c r="A60" s="285" t="s">
        <v>315</v>
      </c>
      <c r="B60" s="285"/>
      <c r="C60" s="274"/>
      <c r="D60" s="275"/>
      <c r="E60" s="293"/>
      <c r="F60" s="289"/>
      <c r="G60" s="294" t="s">
        <v>263</v>
      </c>
      <c r="H60" s="295"/>
      <c r="I60" s="296"/>
      <c r="J60" s="297"/>
      <c r="K60" s="298"/>
      <c r="L60" s="276"/>
    </row>
    <row r="61" spans="1:12" s="52" customFormat="1" ht="15.75">
      <c r="A61" s="285" t="s">
        <v>316</v>
      </c>
      <c r="B61" s="285"/>
      <c r="C61" s="274"/>
      <c r="D61" s="275"/>
      <c r="E61" s="278"/>
      <c r="F61" s="276"/>
      <c r="G61" s="277" t="s">
        <v>263</v>
      </c>
      <c r="H61" s="278"/>
      <c r="I61" s="279"/>
      <c r="J61" s="276"/>
      <c r="K61" s="290"/>
      <c r="L61" s="276"/>
    </row>
    <row r="62" spans="1:12" s="52" customFormat="1" ht="15.75">
      <c r="A62" s="285" t="s">
        <v>317</v>
      </c>
      <c r="B62" s="285"/>
      <c r="C62" s="274"/>
      <c r="D62" s="275"/>
      <c r="E62" s="278"/>
      <c r="F62" s="276"/>
      <c r="G62" s="277" t="s">
        <v>263</v>
      </c>
      <c r="H62" s="278"/>
      <c r="I62" s="274"/>
      <c r="J62" s="276"/>
      <c r="K62" s="277"/>
      <c r="L62" s="276"/>
    </row>
    <row r="63" spans="1:12" s="52" customFormat="1" ht="15.75">
      <c r="A63" s="285" t="s">
        <v>318</v>
      </c>
      <c r="B63" s="285"/>
      <c r="C63" s="274"/>
      <c r="D63" s="275"/>
      <c r="E63" s="275"/>
      <c r="F63" s="276"/>
      <c r="G63" s="277"/>
      <c r="H63" s="278"/>
      <c r="I63" s="279"/>
      <c r="J63" s="276"/>
      <c r="K63" s="290"/>
      <c r="L63" s="276" t="s">
        <v>263</v>
      </c>
    </row>
    <row r="64" spans="1:12" s="52" customFormat="1" ht="15.75">
      <c r="A64" s="285" t="s">
        <v>319</v>
      </c>
      <c r="B64" s="285"/>
      <c r="C64" s="274" t="s">
        <v>263</v>
      </c>
      <c r="D64" s="275" t="s">
        <v>263</v>
      </c>
      <c r="E64" s="275"/>
      <c r="F64" s="276" t="s">
        <v>263</v>
      </c>
      <c r="G64" s="277" t="s">
        <v>263</v>
      </c>
      <c r="H64" s="278" t="s">
        <v>263</v>
      </c>
      <c r="I64" s="279"/>
      <c r="J64" s="276"/>
      <c r="K64" s="277" t="s">
        <v>263</v>
      </c>
      <c r="L64" s="276" t="s">
        <v>263</v>
      </c>
    </row>
    <row r="65" spans="1:12" s="52" customFormat="1" ht="15.75">
      <c r="A65" s="291" t="s">
        <v>320</v>
      </c>
      <c r="B65" s="291"/>
      <c r="C65" s="274"/>
      <c r="D65" s="275"/>
      <c r="E65" s="278"/>
      <c r="F65" s="276"/>
      <c r="G65" s="277"/>
      <c r="H65" s="278"/>
      <c r="I65" s="279"/>
      <c r="J65" s="276"/>
      <c r="K65" s="277"/>
      <c r="L65" s="276"/>
    </row>
    <row r="66" spans="1:12" s="52" customFormat="1" ht="15.75">
      <c r="A66" s="285" t="s">
        <v>321</v>
      </c>
      <c r="B66" s="285"/>
      <c r="C66" s="274" t="s">
        <v>263</v>
      </c>
      <c r="D66" s="275"/>
      <c r="E66" s="278"/>
      <c r="F66" s="276"/>
      <c r="G66" s="277"/>
      <c r="H66" s="278"/>
      <c r="I66" s="279"/>
      <c r="J66" s="276"/>
      <c r="K66" s="277"/>
      <c r="L66" s="276"/>
    </row>
    <row r="67" spans="1:12" s="52" customFormat="1" ht="15.75">
      <c r="A67" s="285" t="s">
        <v>322</v>
      </c>
      <c r="B67" s="285"/>
      <c r="C67" s="274"/>
      <c r="D67" s="275" t="s">
        <v>263</v>
      </c>
      <c r="E67" s="278"/>
      <c r="F67" s="276" t="s">
        <v>263</v>
      </c>
      <c r="G67" s="277"/>
      <c r="H67" s="275"/>
      <c r="I67" s="279"/>
      <c r="J67" s="276"/>
      <c r="K67" s="277"/>
      <c r="L67" s="276"/>
    </row>
    <row r="68" spans="1:12" s="52" customFormat="1" ht="15.75">
      <c r="A68" s="285" t="s">
        <v>323</v>
      </c>
      <c r="B68" s="285"/>
      <c r="C68" s="274"/>
      <c r="D68" s="275"/>
      <c r="E68" s="275" t="s">
        <v>263</v>
      </c>
      <c r="F68" s="276"/>
      <c r="G68" s="277"/>
      <c r="H68" s="278"/>
      <c r="I68" s="279"/>
      <c r="J68" s="276"/>
      <c r="K68" s="277"/>
      <c r="L68" s="276"/>
    </row>
    <row r="69" spans="1:12" s="52" customFormat="1" ht="16.5" thickBot="1">
      <c r="A69" s="49" t="s">
        <v>324</v>
      </c>
      <c r="B69" s="49"/>
      <c r="C69" s="299" t="s">
        <v>263</v>
      </c>
      <c r="D69" s="300" t="s">
        <v>263</v>
      </c>
      <c r="E69" s="301" t="s">
        <v>263</v>
      </c>
      <c r="F69" s="302" t="s">
        <v>263</v>
      </c>
      <c r="G69" s="303" t="s">
        <v>263</v>
      </c>
      <c r="H69" s="301" t="s">
        <v>263</v>
      </c>
      <c r="I69" s="304" t="s">
        <v>263</v>
      </c>
      <c r="J69" s="302" t="s">
        <v>263</v>
      </c>
      <c r="K69" s="305" t="s">
        <v>263</v>
      </c>
      <c r="L69" s="302" t="s">
        <v>263</v>
      </c>
    </row>
    <row r="70" spans="1:12" s="52" customFormat="1" ht="16.5" thickBot="1">
      <c r="A70" s="49" t="s">
        <v>325</v>
      </c>
      <c r="B70" s="49"/>
      <c r="C70" s="306" t="s">
        <v>263</v>
      </c>
      <c r="D70" s="307"/>
      <c r="E70" s="308"/>
      <c r="F70" s="308"/>
      <c r="G70" s="309"/>
      <c r="H70" s="309"/>
      <c r="I70" s="310"/>
      <c r="J70" s="310"/>
      <c r="K70" s="310"/>
      <c r="L70" s="311"/>
    </row>
    <row r="71" spans="1:12" s="52" customFormat="1" ht="16.5" thickBot="1">
      <c r="A71" s="312"/>
      <c r="B71" s="312"/>
      <c r="C71" s="313"/>
      <c r="D71" s="314"/>
      <c r="E71" s="314"/>
      <c r="F71" s="314"/>
      <c r="G71" s="314"/>
      <c r="H71" s="314"/>
      <c r="I71" s="314"/>
      <c r="J71" s="314"/>
      <c r="K71" s="314"/>
      <c r="L71" s="314"/>
    </row>
    <row r="72" spans="1:12" s="52" customFormat="1" ht="15.75" hidden="1">
      <c r="A72" s="53" t="s">
        <v>260</v>
      </c>
      <c r="B72" s="51">
        <f>ROUND('[4]GF Reconciliation'!F10,-3)</f>
        <v>3064000</v>
      </c>
      <c r="C72" s="676">
        <f>SUM(B72*5%)</f>
        <v>153200</v>
      </c>
      <c r="D72" s="677"/>
      <c r="E72" s="677"/>
      <c r="F72" s="678"/>
      <c r="G72" s="676">
        <f>SUM(B72*5%)</f>
        <v>153200</v>
      </c>
      <c r="H72" s="678"/>
      <c r="I72" s="676"/>
      <c r="J72" s="678"/>
      <c r="K72" s="676">
        <f>SUM(B72*90%)</f>
        <v>2757600</v>
      </c>
      <c r="L72" s="678"/>
    </row>
    <row r="73" spans="1:12" s="52" customFormat="1" ht="15.75" hidden="1">
      <c r="A73" s="53" t="s">
        <v>273</v>
      </c>
      <c r="B73" s="51">
        <f>ROUND('[4]GF Reconciliation'!F12,-3)</f>
        <v>7022000</v>
      </c>
      <c r="C73" s="676"/>
      <c r="D73" s="677"/>
      <c r="E73" s="677"/>
      <c r="F73" s="678"/>
      <c r="G73" s="676">
        <f>SUM(B73*5%)</f>
        <v>351100</v>
      </c>
      <c r="H73" s="678"/>
      <c r="I73" s="676">
        <f>SUM(B73*95%)</f>
        <v>6670900</v>
      </c>
      <c r="J73" s="678"/>
      <c r="K73" s="676"/>
      <c r="L73" s="678"/>
    </row>
    <row r="74" spans="1:12" s="52" customFormat="1" ht="15.75" hidden="1">
      <c r="A74" s="53" t="s">
        <v>291</v>
      </c>
      <c r="B74" s="51">
        <f>ROUND('[4]GF Reconciliation'!F14,-3)</f>
        <v>4123000</v>
      </c>
      <c r="C74" s="676">
        <f>SUM(B74*90%)-K74</f>
        <v>2773200</v>
      </c>
      <c r="D74" s="677"/>
      <c r="E74" s="677"/>
      <c r="F74" s="678"/>
      <c r="G74" s="676">
        <f>SUM(B74*10%)</f>
        <v>412300</v>
      </c>
      <c r="H74" s="678"/>
      <c r="I74" s="676"/>
      <c r="J74" s="678"/>
      <c r="K74" s="676">
        <f>'[4]GF Reconciliation'!F50</f>
        <v>937500</v>
      </c>
      <c r="L74" s="678"/>
    </row>
    <row r="75" spans="1:12" s="52" customFormat="1" ht="15.75" hidden="1">
      <c r="A75" s="53" t="s">
        <v>300</v>
      </c>
      <c r="B75" s="51">
        <f>ROUND('[4]GF Reconciliation'!F16,-3)</f>
        <v>2282000</v>
      </c>
      <c r="C75" s="676">
        <f>B75</f>
        <v>2282000</v>
      </c>
      <c r="D75" s="677"/>
      <c r="E75" s="677"/>
      <c r="F75" s="678"/>
      <c r="G75" s="676"/>
      <c r="H75" s="678"/>
      <c r="I75" s="676"/>
      <c r="J75" s="678"/>
      <c r="K75" s="676"/>
      <c r="L75" s="678"/>
    </row>
    <row r="76" spans="1:12" s="52" customFormat="1" ht="15.75" hidden="1">
      <c r="A76" s="53" t="s">
        <v>304</v>
      </c>
      <c r="B76" s="51">
        <f>ROUND('[4]GF Reconciliation'!F20,-3)</f>
        <v>2484000</v>
      </c>
      <c r="C76" s="676">
        <f>SUM(B76*85%)</f>
        <v>2111400</v>
      </c>
      <c r="D76" s="677"/>
      <c r="E76" s="677"/>
      <c r="F76" s="678"/>
      <c r="G76" s="676">
        <f>SUM(B76*5%)</f>
        <v>124200</v>
      </c>
      <c r="H76" s="678"/>
      <c r="I76" s="676"/>
      <c r="J76" s="678"/>
      <c r="K76" s="676">
        <f>SUM(B76*10%)</f>
        <v>248400</v>
      </c>
      <c r="L76" s="678"/>
    </row>
    <row r="77" spans="1:12" s="52" customFormat="1" ht="15.75" hidden="1">
      <c r="A77" s="53" t="s">
        <v>313</v>
      </c>
      <c r="B77" s="51"/>
      <c r="C77" s="676"/>
      <c r="D77" s="677"/>
      <c r="E77" s="677"/>
      <c r="F77" s="678"/>
      <c r="G77" s="676"/>
      <c r="H77" s="678"/>
      <c r="I77" s="676"/>
      <c r="J77" s="678"/>
      <c r="K77" s="676"/>
      <c r="L77" s="678"/>
    </row>
    <row r="78" spans="1:12" s="52" customFormat="1" ht="15.75" hidden="1">
      <c r="A78" s="53" t="s">
        <v>314</v>
      </c>
      <c r="B78" s="51">
        <f>ROUND('[4]GF Reconciliation'!F26,-3)</f>
        <v>2829000</v>
      </c>
      <c r="C78" s="676"/>
      <c r="D78" s="677"/>
      <c r="E78" s="677"/>
      <c r="F78" s="678"/>
      <c r="G78" s="676">
        <f>B78-K78</f>
        <v>2469400</v>
      </c>
      <c r="H78" s="678"/>
      <c r="I78" s="676"/>
      <c r="J78" s="678"/>
      <c r="K78" s="676">
        <f>ROUND('[4]GF Reconciliation'!F57,-2)</f>
        <v>359600</v>
      </c>
      <c r="L78" s="678"/>
    </row>
    <row r="79" spans="1:12" s="52" customFormat="1" ht="16.5" hidden="1" thickBot="1">
      <c r="A79" s="506" t="s">
        <v>320</v>
      </c>
      <c r="B79" s="51">
        <f>ROUND('[4]GF Reconciliation'!F30,-3)</f>
        <v>413000</v>
      </c>
      <c r="C79" s="673">
        <f>SUM(B79)</f>
        <v>413000</v>
      </c>
      <c r="D79" s="674"/>
      <c r="E79" s="674"/>
      <c r="F79" s="675"/>
      <c r="G79" s="673"/>
      <c r="H79" s="675"/>
      <c r="I79" s="673"/>
      <c r="J79" s="675"/>
      <c r="K79" s="673"/>
      <c r="L79" s="675"/>
    </row>
    <row r="80" spans="1:12" s="52" customFormat="1" ht="33.75" customHeight="1">
      <c r="A80" s="315" t="s">
        <v>326</v>
      </c>
      <c r="B80" s="316">
        <f>SUM(B72:B79)</f>
        <v>22217000</v>
      </c>
      <c r="C80" s="670">
        <f>SUM(C72:F79)</f>
        <v>7732800</v>
      </c>
      <c r="D80" s="671"/>
      <c r="E80" s="671"/>
      <c r="F80" s="672"/>
      <c r="G80" s="670">
        <f>SUM(G72:H78)</f>
        <v>3510200</v>
      </c>
      <c r="H80" s="672"/>
      <c r="I80" s="670">
        <f>SUM(I72:J79)</f>
        <v>6670900</v>
      </c>
      <c r="J80" s="672"/>
      <c r="K80" s="670">
        <f>SUM(K72:L79)</f>
        <v>4303100</v>
      </c>
      <c r="L80" s="672"/>
    </row>
    <row r="81" spans="1:12" s="52" customFormat="1" ht="31.5" customHeight="1" hidden="1">
      <c r="A81" s="317" t="s">
        <v>327</v>
      </c>
      <c r="B81" s="51">
        <f>ROUND('[4]HRA Reconciliation'!F48,-3)</f>
        <v>6331000</v>
      </c>
      <c r="C81" s="667">
        <f>SUM(B81*75%)+350</f>
        <v>4748600</v>
      </c>
      <c r="D81" s="668"/>
      <c r="E81" s="668"/>
      <c r="F81" s="669"/>
      <c r="G81" s="667">
        <f>SUM(B81*5%)</f>
        <v>316550</v>
      </c>
      <c r="H81" s="669"/>
      <c r="I81" s="667">
        <f>SUM(B81*5%)</f>
        <v>316550</v>
      </c>
      <c r="J81" s="669"/>
      <c r="K81" s="667">
        <f>SUM(B81*15%)-350</f>
        <v>949300</v>
      </c>
      <c r="L81" s="669"/>
    </row>
    <row r="82" spans="1:12" s="52" customFormat="1" ht="31.5" customHeight="1" hidden="1">
      <c r="A82" s="317" t="s">
        <v>328</v>
      </c>
      <c r="B82" s="51">
        <f>ROUND('[4]HRA Reconciliation'!F50,-3)</f>
        <v>2175000</v>
      </c>
      <c r="C82" s="667">
        <f>ROUND(C81/$B$81*$B$82,-3)</f>
        <v>1631000</v>
      </c>
      <c r="D82" s="668"/>
      <c r="E82" s="668"/>
      <c r="F82" s="669"/>
      <c r="G82" s="667">
        <f>ROUND(G81/$B$81*$B$82,-3)</f>
        <v>109000</v>
      </c>
      <c r="H82" s="669"/>
      <c r="I82" s="667">
        <f>ROUND(I81/$B$81*$B$82,-3)</f>
        <v>109000</v>
      </c>
      <c r="J82" s="669"/>
      <c r="K82" s="667">
        <f>ROUND(K81/$B$81*$B$82,-3)</f>
        <v>326000</v>
      </c>
      <c r="L82" s="669"/>
    </row>
    <row r="83" spans="1:12" s="52" customFormat="1" ht="33.75" customHeight="1">
      <c r="A83" s="317" t="s">
        <v>329</v>
      </c>
      <c r="B83" s="51">
        <f>B81+B82</f>
        <v>8506000</v>
      </c>
      <c r="C83" s="667">
        <f>C81+C82</f>
        <v>6379600</v>
      </c>
      <c r="D83" s="668"/>
      <c r="E83" s="668"/>
      <c r="F83" s="669"/>
      <c r="G83" s="667">
        <f>G81+G82</f>
        <v>425550</v>
      </c>
      <c r="H83" s="669"/>
      <c r="I83" s="667">
        <f>I81+I82</f>
        <v>425550</v>
      </c>
      <c r="J83" s="669"/>
      <c r="K83" s="667">
        <f>K81+K82</f>
        <v>1275300</v>
      </c>
      <c r="L83" s="669"/>
    </row>
    <row r="84" spans="1:12" s="52" customFormat="1" ht="33.75" customHeight="1" thickBot="1">
      <c r="A84" s="508" t="s">
        <v>587</v>
      </c>
      <c r="B84" s="507">
        <v>10268000</v>
      </c>
      <c r="C84" s="662">
        <f>('[4]Cap Prog - Detail'!H108)*1000</f>
        <v>9386000</v>
      </c>
      <c r="D84" s="663"/>
      <c r="E84" s="663"/>
      <c r="F84" s="664"/>
      <c r="G84" s="665">
        <f>('[4]Cap Prog - Detail'!I108)*1000</f>
        <v>753000</v>
      </c>
      <c r="H84" s="666"/>
      <c r="I84" s="665">
        <f>('[4]Cap Prog - Detail'!J108)*1000</f>
        <v>104000</v>
      </c>
      <c r="J84" s="666"/>
      <c r="K84" s="662">
        <f>('[4]Cap Prog - Detail'!K108)*1000</f>
        <v>25000</v>
      </c>
      <c r="L84" s="664"/>
    </row>
    <row r="85" spans="1:12" s="52" customFormat="1" ht="33.75" customHeight="1" thickBot="1">
      <c r="A85" s="318" t="s">
        <v>330</v>
      </c>
      <c r="B85" s="319">
        <f>B80+B83+B84</f>
        <v>40991000</v>
      </c>
      <c r="C85" s="659">
        <f>C80+C83+C84</f>
        <v>23498400</v>
      </c>
      <c r="D85" s="660"/>
      <c r="E85" s="660"/>
      <c r="F85" s="661"/>
      <c r="G85" s="659">
        <f>G80+G83+G84</f>
        <v>4688750</v>
      </c>
      <c r="H85" s="661"/>
      <c r="I85" s="659">
        <f>I80+I83+I84</f>
        <v>7200450</v>
      </c>
      <c r="J85" s="661"/>
      <c r="K85" s="659">
        <f>K80+K83+K84</f>
        <v>5603400</v>
      </c>
      <c r="L85" s="661"/>
    </row>
    <row r="86" spans="1:12" s="52" customFormat="1" ht="36" customHeight="1" thickBot="1">
      <c r="A86" s="320" t="s">
        <v>331</v>
      </c>
      <c r="B86" s="321"/>
      <c r="C86" s="659">
        <f>SUM(C85:L85)</f>
        <v>40991000</v>
      </c>
      <c r="D86" s="660"/>
      <c r="E86" s="660"/>
      <c r="F86" s="660"/>
      <c r="G86" s="660"/>
      <c r="H86" s="660"/>
      <c r="I86" s="660"/>
      <c r="J86" s="660"/>
      <c r="K86" s="660"/>
      <c r="L86" s="661"/>
    </row>
    <row r="87" spans="4:12" ht="15.75">
      <c r="D87" s="323"/>
      <c r="E87" s="323"/>
      <c r="F87" s="323"/>
      <c r="G87" s="323"/>
      <c r="H87" s="323"/>
      <c r="I87" s="323"/>
      <c r="J87" s="323"/>
      <c r="K87" s="323"/>
      <c r="L87" s="324"/>
    </row>
    <row r="88" ht="15.75">
      <c r="L88" s="324"/>
    </row>
    <row r="89" ht="15.75">
      <c r="L89" s="324"/>
    </row>
    <row r="90" spans="4:12" ht="15.75">
      <c r="D90" s="323"/>
      <c r="E90" s="323"/>
      <c r="F90" s="323"/>
      <c r="G90" s="323"/>
      <c r="H90" s="323"/>
      <c r="I90" s="323"/>
      <c r="J90" s="323"/>
      <c r="K90" s="323"/>
      <c r="L90" s="324"/>
    </row>
    <row r="91" ht="15.75">
      <c r="L91" s="324"/>
    </row>
    <row r="92" ht="15.75">
      <c r="L92" s="324"/>
    </row>
    <row r="93" ht="15.75">
      <c r="L93" s="324"/>
    </row>
    <row r="94" ht="15.75">
      <c r="L94" s="324"/>
    </row>
    <row r="95" ht="15.75">
      <c r="L95" s="324"/>
    </row>
    <row r="96" ht="15.75">
      <c r="L96" s="324"/>
    </row>
    <row r="97" ht="15.75">
      <c r="L97" s="324"/>
    </row>
    <row r="98" ht="15.75">
      <c r="L98" s="324"/>
    </row>
    <row r="99" ht="15.75">
      <c r="L99" s="324"/>
    </row>
    <row r="100" ht="15.75">
      <c r="L100" s="324"/>
    </row>
    <row r="101" ht="15.75">
      <c r="L101" s="324"/>
    </row>
    <row r="102" ht="15.75">
      <c r="L102" s="324"/>
    </row>
    <row r="103" ht="15.75">
      <c r="L103" s="324"/>
    </row>
    <row r="104" ht="15.75">
      <c r="L104" s="324"/>
    </row>
    <row r="105" ht="15.75">
      <c r="L105" s="324"/>
    </row>
    <row r="106" ht="15.75">
      <c r="L106" s="324"/>
    </row>
    <row r="107" ht="15.75">
      <c r="L107" s="324"/>
    </row>
    <row r="108" ht="15.75">
      <c r="L108" s="324"/>
    </row>
    <row r="109" ht="15.75">
      <c r="L109" s="324"/>
    </row>
    <row r="110" ht="15.75">
      <c r="L110" s="324"/>
    </row>
    <row r="111" ht="15.75">
      <c r="L111" s="324"/>
    </row>
    <row r="112" ht="15.75">
      <c r="L112" s="324"/>
    </row>
    <row r="113" ht="15.75">
      <c r="L113" s="324"/>
    </row>
    <row r="114" ht="15.75">
      <c r="L114" s="324"/>
    </row>
    <row r="115" ht="15.75">
      <c r="L115" s="324"/>
    </row>
    <row r="116" ht="15.75">
      <c r="L116" s="324"/>
    </row>
    <row r="117" ht="15.75">
      <c r="L117" s="324"/>
    </row>
    <row r="118" ht="15.75">
      <c r="L118" s="324"/>
    </row>
    <row r="119" ht="15.75">
      <c r="L119" s="324"/>
    </row>
    <row r="120" ht="15.75">
      <c r="L120" s="324"/>
    </row>
    <row r="121" ht="15.75">
      <c r="L121" s="324"/>
    </row>
    <row r="122" ht="15.75">
      <c r="L122" s="324"/>
    </row>
    <row r="123" ht="15.75">
      <c r="L123" s="324"/>
    </row>
    <row r="124" ht="15.75">
      <c r="L124" s="324"/>
    </row>
    <row r="125" ht="15.75">
      <c r="L125" s="324"/>
    </row>
    <row r="126" ht="15.75">
      <c r="L126" s="324"/>
    </row>
    <row r="127" ht="15.75">
      <c r="L127" s="324"/>
    </row>
    <row r="128" ht="15.75">
      <c r="L128" s="324"/>
    </row>
    <row r="129" ht="15.75">
      <c r="L129" s="324"/>
    </row>
    <row r="130" ht="15.75">
      <c r="L130" s="324"/>
    </row>
    <row r="131" ht="15.75">
      <c r="L131" s="324"/>
    </row>
    <row r="132" ht="15.75">
      <c r="L132" s="324"/>
    </row>
    <row r="133" ht="15.75">
      <c r="L133" s="324"/>
    </row>
    <row r="134" ht="15.75">
      <c r="L134" s="324"/>
    </row>
    <row r="135" ht="15.75">
      <c r="L135" s="324"/>
    </row>
    <row r="136" ht="15.75">
      <c r="L136" s="324"/>
    </row>
    <row r="137" ht="15.75">
      <c r="L137" s="324"/>
    </row>
    <row r="138" ht="15.75">
      <c r="L138" s="324"/>
    </row>
    <row r="139" ht="15.75">
      <c r="L139" s="324"/>
    </row>
    <row r="140" ht="15.75">
      <c r="L140" s="324"/>
    </row>
    <row r="141" ht="15.75">
      <c r="L141" s="324"/>
    </row>
    <row r="142" ht="15.75">
      <c r="L142" s="324"/>
    </row>
    <row r="143" ht="15.75">
      <c r="L143" s="324"/>
    </row>
    <row r="144" ht="15.75">
      <c r="L144" s="324"/>
    </row>
    <row r="145" ht="15.75">
      <c r="L145" s="324"/>
    </row>
    <row r="146" ht="15.75">
      <c r="L146" s="324"/>
    </row>
    <row r="147" ht="15.75">
      <c r="L147" s="324"/>
    </row>
    <row r="148" ht="15.75">
      <c r="L148" s="324"/>
    </row>
    <row r="149" ht="15.75">
      <c r="L149" s="324"/>
    </row>
    <row r="150" ht="15.75">
      <c r="L150" s="324"/>
    </row>
    <row r="151" ht="15.75">
      <c r="L151" s="324"/>
    </row>
    <row r="152" ht="15.75">
      <c r="L152" s="324"/>
    </row>
    <row r="153" ht="15.75">
      <c r="L153" s="324"/>
    </row>
    <row r="154" ht="15.75">
      <c r="L154" s="324"/>
    </row>
    <row r="155" ht="15.75">
      <c r="L155" s="324"/>
    </row>
    <row r="156" ht="15.75">
      <c r="L156" s="324"/>
    </row>
    <row r="157" ht="15.75">
      <c r="L157" s="324"/>
    </row>
    <row r="158" ht="15.75">
      <c r="L158" s="324"/>
    </row>
    <row r="159" ht="15.75">
      <c r="L159" s="324"/>
    </row>
    <row r="160" ht="15.75">
      <c r="L160" s="324"/>
    </row>
    <row r="161" ht="15.75">
      <c r="L161" s="324"/>
    </row>
    <row r="162" ht="15.75">
      <c r="L162" s="324"/>
    </row>
    <row r="163" ht="15.75">
      <c r="L163" s="324"/>
    </row>
    <row r="164" ht="15.75">
      <c r="L164" s="324"/>
    </row>
    <row r="165" ht="15.75">
      <c r="L165" s="324"/>
    </row>
    <row r="166" ht="15.75">
      <c r="L166" s="324"/>
    </row>
    <row r="167" ht="15.75">
      <c r="L167" s="324"/>
    </row>
    <row r="168" ht="15.75">
      <c r="L168" s="324"/>
    </row>
    <row r="169" ht="15.75">
      <c r="L169" s="324"/>
    </row>
    <row r="170" ht="15.75">
      <c r="L170" s="324"/>
    </row>
    <row r="171" ht="15.75">
      <c r="L171" s="324"/>
    </row>
    <row r="172" ht="15.75">
      <c r="L172" s="324"/>
    </row>
    <row r="173" ht="15.75">
      <c r="L173" s="324"/>
    </row>
    <row r="174" ht="15.75">
      <c r="L174" s="324"/>
    </row>
    <row r="175" ht="15.75">
      <c r="L175" s="324"/>
    </row>
    <row r="176" ht="15.75">
      <c r="L176" s="324"/>
    </row>
    <row r="177" ht="15.75">
      <c r="L177" s="324"/>
    </row>
    <row r="178" ht="15.75">
      <c r="L178" s="324"/>
    </row>
    <row r="179" ht="15.75">
      <c r="L179" s="324"/>
    </row>
    <row r="180" ht="15.75">
      <c r="L180" s="324"/>
    </row>
    <row r="181" ht="15.75">
      <c r="L181" s="324"/>
    </row>
    <row r="182" ht="15.75">
      <c r="L182" s="324"/>
    </row>
    <row r="183" ht="15.75">
      <c r="L183" s="324"/>
    </row>
    <row r="184" ht="15.75">
      <c r="L184" s="324"/>
    </row>
    <row r="185" ht="15.75">
      <c r="L185" s="324"/>
    </row>
    <row r="186" ht="15.75">
      <c r="L186" s="324"/>
    </row>
    <row r="187" ht="15.75">
      <c r="L187" s="324"/>
    </row>
    <row r="188" ht="15.75">
      <c r="L188" s="324"/>
    </row>
  </sheetData>
  <mergeCells count="62">
    <mergeCell ref="A1:L1"/>
    <mergeCell ref="C3:F3"/>
    <mergeCell ref="G3:H3"/>
    <mergeCell ref="I3:J3"/>
    <mergeCell ref="K3:L3"/>
    <mergeCell ref="C72:F72"/>
    <mergeCell ref="G72:H72"/>
    <mergeCell ref="I72:J72"/>
    <mergeCell ref="K72:L72"/>
    <mergeCell ref="C73:F73"/>
    <mergeCell ref="G73:H73"/>
    <mergeCell ref="I73:J73"/>
    <mergeCell ref="K73:L73"/>
    <mergeCell ref="C74:F74"/>
    <mergeCell ref="G74:H74"/>
    <mergeCell ref="I74:J74"/>
    <mergeCell ref="K74:L74"/>
    <mergeCell ref="C75:F75"/>
    <mergeCell ref="G75:H75"/>
    <mergeCell ref="I75:J75"/>
    <mergeCell ref="K75:L75"/>
    <mergeCell ref="C76:F76"/>
    <mergeCell ref="G76:H76"/>
    <mergeCell ref="I76:J76"/>
    <mergeCell ref="K76:L76"/>
    <mergeCell ref="C77:F77"/>
    <mergeCell ref="G77:H77"/>
    <mergeCell ref="I77:J77"/>
    <mergeCell ref="K77:L77"/>
    <mergeCell ref="C78:F78"/>
    <mergeCell ref="G78:H78"/>
    <mergeCell ref="I78:J78"/>
    <mergeCell ref="K78:L78"/>
    <mergeCell ref="C79:F79"/>
    <mergeCell ref="G79:H79"/>
    <mergeCell ref="I79:J79"/>
    <mergeCell ref="K79:L79"/>
    <mergeCell ref="C80:F80"/>
    <mergeCell ref="G80:H80"/>
    <mergeCell ref="I80:J80"/>
    <mergeCell ref="K80:L80"/>
    <mergeCell ref="C81:F81"/>
    <mergeCell ref="G81:H81"/>
    <mergeCell ref="I81:J81"/>
    <mergeCell ref="K81:L81"/>
    <mergeCell ref="C82:F82"/>
    <mergeCell ref="G82:H82"/>
    <mergeCell ref="I82:J82"/>
    <mergeCell ref="K82:L82"/>
    <mergeCell ref="C83:F83"/>
    <mergeCell ref="G83:H83"/>
    <mergeCell ref="I83:J83"/>
    <mergeCell ref="K83:L83"/>
    <mergeCell ref="C84:F84"/>
    <mergeCell ref="G84:H84"/>
    <mergeCell ref="I84:J84"/>
    <mergeCell ref="K84:L84"/>
    <mergeCell ref="C86:L86"/>
    <mergeCell ref="C85:F85"/>
    <mergeCell ref="G85:H85"/>
    <mergeCell ref="I85:J85"/>
    <mergeCell ref="K85:L85"/>
  </mergeCells>
  <printOptions/>
  <pageMargins left="0.5118110236220472" right="0.5118110236220472" top="0.5511811023622047" bottom="0.5511811023622047" header="0.5118110236220472" footer="0.5118110236220472"/>
  <pageSetup firstPageNumber="31" useFirstPageNumber="1" fitToHeight="2" fitToWidth="1" horizontalDpi="600" verticalDpi="600" orientation="portrait" paperSize="8" scale="97" r:id="rId1"/>
  <headerFooter alignWithMargins="0">
    <oddFooter>&amp;C&amp;"Arial,Regular"&amp;12&amp;P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N34" sqref="N34"/>
    </sheetView>
  </sheetViews>
  <sheetFormatPr defaultColWidth="9.00390625" defaultRowHeight="13.5"/>
  <cols>
    <col min="1" max="4" width="7.75390625" style="483" customWidth="1"/>
    <col min="5" max="5" width="8.375" style="483" customWidth="1"/>
    <col min="6" max="10" width="7.75390625" style="483" customWidth="1"/>
    <col min="11" max="16384" width="8.00390625" style="483" customWidth="1"/>
  </cols>
  <sheetData>
    <row r="1" spans="1:10" ht="18">
      <c r="A1" s="695" t="s">
        <v>191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0" ht="18">
      <c r="A2" s="482"/>
      <c r="B2" s="482"/>
      <c r="C2" s="482"/>
      <c r="D2" s="482"/>
      <c r="E2" s="482"/>
      <c r="F2" s="482"/>
      <c r="G2" s="482"/>
      <c r="H2" s="482"/>
      <c r="I2" s="482"/>
      <c r="J2" s="482"/>
    </row>
    <row r="3" spans="1:10" ht="18.75">
      <c r="A3" s="700" t="s">
        <v>176</v>
      </c>
      <c r="B3" s="700"/>
      <c r="C3" s="700"/>
      <c r="D3" s="700"/>
      <c r="E3" s="700"/>
      <c r="F3" s="700"/>
      <c r="G3" s="700"/>
      <c r="H3" s="700"/>
      <c r="I3" s="700"/>
      <c r="J3" s="700"/>
    </row>
    <row r="5" spans="1:10" ht="18.75" thickBot="1">
      <c r="A5" s="696" t="s">
        <v>177</v>
      </c>
      <c r="B5" s="696"/>
      <c r="C5" s="696"/>
      <c r="D5" s="696"/>
      <c r="E5" s="697"/>
      <c r="F5" s="484" t="s">
        <v>178</v>
      </c>
      <c r="G5" s="485"/>
      <c r="H5" s="485"/>
      <c r="I5" s="485"/>
      <c r="J5" s="485"/>
    </row>
    <row r="6" spans="1:10" ht="18">
      <c r="A6" s="486"/>
      <c r="B6" s="486"/>
      <c r="C6" s="486"/>
      <c r="D6" s="486"/>
      <c r="E6" s="486"/>
      <c r="F6" s="487"/>
      <c r="G6" s="488"/>
      <c r="H6" s="489"/>
      <c r="I6" s="489"/>
      <c r="J6" s="489"/>
    </row>
    <row r="7" spans="1:9" ht="18.75" thickBot="1">
      <c r="A7" s="486"/>
      <c r="B7" s="486"/>
      <c r="C7" s="486"/>
      <c r="D7" s="486"/>
      <c r="E7" s="486"/>
      <c r="F7" s="490"/>
      <c r="G7" s="486"/>
      <c r="H7" s="486"/>
      <c r="I7" s="486"/>
    </row>
    <row r="8" spans="1:10" ht="18.75" thickBot="1">
      <c r="A8" s="486"/>
      <c r="B8" s="486"/>
      <c r="C8" s="692" t="s">
        <v>179</v>
      </c>
      <c r="D8" s="703"/>
      <c r="E8" s="703"/>
      <c r="F8" s="703"/>
      <c r="G8" s="703"/>
      <c r="H8" s="703"/>
      <c r="I8" s="703"/>
      <c r="J8" s="704"/>
    </row>
    <row r="9" spans="1:9" ht="18.75" thickBot="1">
      <c r="A9" s="486"/>
      <c r="B9" s="486"/>
      <c r="C9" s="486"/>
      <c r="D9" s="486"/>
      <c r="E9" s="486"/>
      <c r="F9" s="490"/>
      <c r="G9" s="486"/>
      <c r="H9" s="486"/>
      <c r="I9" s="486"/>
    </row>
    <row r="10" spans="1:10" ht="19.5" customHeight="1" thickBot="1">
      <c r="A10" s="486"/>
      <c r="B10" s="486"/>
      <c r="C10" s="486"/>
      <c r="D10" s="486"/>
      <c r="E10" s="692" t="s">
        <v>180</v>
      </c>
      <c r="F10" s="699"/>
      <c r="G10" s="698"/>
      <c r="H10" s="486"/>
      <c r="I10" s="486"/>
      <c r="J10" s="486"/>
    </row>
    <row r="11" spans="1:9" ht="18.75" thickBot="1">
      <c r="A11" s="486"/>
      <c r="B11" s="486"/>
      <c r="C11" s="486"/>
      <c r="D11" s="486"/>
      <c r="E11" s="486"/>
      <c r="F11" s="490"/>
      <c r="G11" s="486"/>
      <c r="H11" s="486"/>
      <c r="I11" s="486"/>
    </row>
    <row r="12" spans="1:9" ht="18.75" thickBot="1">
      <c r="A12" s="486"/>
      <c r="B12" s="486"/>
      <c r="C12" s="486"/>
      <c r="D12" s="486"/>
      <c r="E12" s="491" t="s">
        <v>181</v>
      </c>
      <c r="F12" s="492"/>
      <c r="G12" s="486"/>
      <c r="H12" s="486"/>
      <c r="I12" s="486"/>
    </row>
    <row r="13" spans="1:9" ht="18.75" thickBot="1">
      <c r="A13" s="486"/>
      <c r="B13" s="486"/>
      <c r="C13" s="486"/>
      <c r="D13" s="486"/>
      <c r="E13" s="486"/>
      <c r="F13" s="490"/>
      <c r="G13" s="486"/>
      <c r="H13" s="486"/>
      <c r="I13" s="486"/>
    </row>
    <row r="14" spans="1:9" ht="18.75" thickBot="1">
      <c r="A14" s="486"/>
      <c r="B14" s="486"/>
      <c r="C14" s="486"/>
      <c r="D14" s="486"/>
      <c r="E14" s="491" t="s">
        <v>193</v>
      </c>
      <c r="F14" s="492"/>
      <c r="G14" s="486"/>
      <c r="H14" s="486"/>
      <c r="I14" s="486"/>
    </row>
    <row r="15" spans="1:9" ht="18.75" thickBot="1">
      <c r="A15" s="486"/>
      <c r="B15" s="486"/>
      <c r="C15" s="486"/>
      <c r="D15" s="486"/>
      <c r="E15" s="486"/>
      <c r="F15" s="486"/>
      <c r="G15" s="486"/>
      <c r="H15" s="486"/>
      <c r="I15" s="486"/>
    </row>
    <row r="16" spans="1:9" ht="18.75" thickBot="1">
      <c r="A16" s="486"/>
      <c r="B16" s="486"/>
      <c r="C16" s="486"/>
      <c r="D16" s="486"/>
      <c r="E16" s="705" t="s">
        <v>306</v>
      </c>
      <c r="F16" s="706"/>
      <c r="G16" s="486"/>
      <c r="H16" s="486"/>
      <c r="I16" s="486"/>
    </row>
    <row r="17" spans="1:9" ht="18.75" thickBot="1">
      <c r="A17" s="486"/>
      <c r="B17" s="486"/>
      <c r="C17" s="486"/>
      <c r="D17" s="486"/>
      <c r="E17" s="486"/>
      <c r="F17" s="490"/>
      <c r="G17" s="486"/>
      <c r="H17" s="486"/>
      <c r="I17" s="486"/>
    </row>
    <row r="18" spans="3:10" ht="19.5" customHeight="1" thickBot="1">
      <c r="C18" s="496"/>
      <c r="D18" s="493"/>
      <c r="E18" s="494" t="s">
        <v>182</v>
      </c>
      <c r="F18" s="494"/>
      <c r="G18" s="495"/>
      <c r="H18" s="489"/>
      <c r="I18" s="486"/>
      <c r="J18" s="486"/>
    </row>
    <row r="19" spans="1:9" ht="18.75" thickBot="1">
      <c r="A19" s="486"/>
      <c r="B19" s="486"/>
      <c r="C19" s="486"/>
      <c r="D19" s="486"/>
      <c r="E19" s="486"/>
      <c r="F19" s="490"/>
      <c r="G19" s="486"/>
      <c r="H19" s="486"/>
      <c r="I19" s="486"/>
    </row>
    <row r="20" spans="1:11" ht="19.5" customHeight="1" thickBot="1">
      <c r="A20" s="692" t="s">
        <v>183</v>
      </c>
      <c r="B20" s="693"/>
      <c r="C20" s="693"/>
      <c r="D20" s="693"/>
      <c r="E20" s="693"/>
      <c r="F20" s="693"/>
      <c r="G20" s="693"/>
      <c r="H20" s="693"/>
      <c r="I20" s="693"/>
      <c r="J20" s="694"/>
      <c r="K20" s="486"/>
    </row>
    <row r="21" spans="1:9" ht="18.75" thickBot="1">
      <c r="A21" s="486"/>
      <c r="B21" s="486"/>
      <c r="C21" s="486"/>
      <c r="D21" s="486"/>
      <c r="E21" s="486"/>
      <c r="F21" s="490"/>
      <c r="G21" s="486"/>
      <c r="H21" s="486"/>
      <c r="I21" s="486"/>
    </row>
    <row r="22" spans="1:9" ht="18.75" thickBot="1">
      <c r="A22" s="486"/>
      <c r="B22" s="486"/>
      <c r="C22" s="486"/>
      <c r="D22" s="486"/>
      <c r="E22" s="701" t="s">
        <v>552</v>
      </c>
      <c r="F22" s="702"/>
      <c r="G22" s="486"/>
      <c r="H22" s="486"/>
      <c r="I22" s="486"/>
    </row>
    <row r="23" spans="1:9" ht="18.75" thickBot="1">
      <c r="A23" s="486"/>
      <c r="B23" s="486"/>
      <c r="C23" s="486"/>
      <c r="D23" s="486"/>
      <c r="E23" s="486"/>
      <c r="F23" s="490"/>
      <c r="G23" s="486"/>
      <c r="H23" s="486"/>
      <c r="I23" s="486"/>
    </row>
    <row r="24" spans="1:9" ht="18.75" thickBot="1">
      <c r="A24" s="486"/>
      <c r="B24" s="486"/>
      <c r="C24" s="486"/>
      <c r="D24" s="486"/>
      <c r="E24" s="683" t="s">
        <v>192</v>
      </c>
      <c r="F24" s="684"/>
      <c r="G24" s="486"/>
      <c r="H24" s="486"/>
      <c r="I24" s="486"/>
    </row>
    <row r="25" spans="1:9" ht="18.75" thickBot="1">
      <c r="A25" s="486"/>
      <c r="B25" s="486"/>
      <c r="C25" s="486"/>
      <c r="D25" s="486"/>
      <c r="E25" s="486"/>
      <c r="F25" s="490"/>
      <c r="G25" s="486"/>
      <c r="H25" s="486"/>
      <c r="I25" s="486"/>
    </row>
    <row r="26" spans="1:9" ht="18.75" thickBot="1">
      <c r="A26" s="486"/>
      <c r="B26" s="486"/>
      <c r="C26" s="486"/>
      <c r="D26" s="486"/>
      <c r="E26" s="683" t="s">
        <v>553</v>
      </c>
      <c r="F26" s="684"/>
      <c r="G26" s="486"/>
      <c r="H26" s="486"/>
      <c r="I26" s="486"/>
    </row>
    <row r="27" spans="1:9" ht="18.75" thickBot="1">
      <c r="A27" s="486"/>
      <c r="B27" s="486"/>
      <c r="C27" s="486"/>
      <c r="D27" s="486"/>
      <c r="E27" s="486"/>
      <c r="F27" s="490"/>
      <c r="G27" s="486"/>
      <c r="H27" s="486"/>
      <c r="I27" s="486"/>
    </row>
    <row r="28" spans="1:9" ht="19.5" customHeight="1" thickBot="1">
      <c r="A28" s="486"/>
      <c r="B28" s="486"/>
      <c r="D28" s="692" t="s">
        <v>184</v>
      </c>
      <c r="E28" s="698"/>
      <c r="I28" s="486"/>
    </row>
    <row r="29" spans="1:9" ht="19.5" customHeight="1" thickBot="1">
      <c r="A29" s="486"/>
      <c r="B29" s="486"/>
      <c r="D29" s="501"/>
      <c r="E29" s="486"/>
      <c r="F29" s="490"/>
      <c r="I29" s="486"/>
    </row>
    <row r="30" spans="1:9" ht="19.5" customHeight="1" thickBot="1">
      <c r="A30" s="486"/>
      <c r="B30" s="486"/>
      <c r="D30" s="501"/>
      <c r="E30" s="689" t="s">
        <v>195</v>
      </c>
      <c r="F30" s="691"/>
      <c r="I30" s="486"/>
    </row>
    <row r="31" spans="1:9" ht="18.75" thickBot="1">
      <c r="A31" s="486"/>
      <c r="B31" s="486"/>
      <c r="C31" s="486"/>
      <c r="D31" s="486"/>
      <c r="E31" s="486"/>
      <c r="F31" s="490"/>
      <c r="G31" s="486"/>
      <c r="H31" s="486"/>
      <c r="I31" s="486"/>
    </row>
    <row r="32" spans="1:8" ht="18.75" thickBot="1">
      <c r="A32" s="486"/>
      <c r="B32" s="486"/>
      <c r="C32" s="486"/>
      <c r="D32" s="486"/>
      <c r="F32" s="689" t="s">
        <v>185</v>
      </c>
      <c r="G32" s="690"/>
      <c r="H32" s="691"/>
    </row>
    <row r="33" spans="1:9" ht="18">
      <c r="A33" s="486"/>
      <c r="B33" s="486"/>
      <c r="C33" s="486"/>
      <c r="D33" s="486"/>
      <c r="E33" s="486"/>
      <c r="F33" s="490"/>
      <c r="G33" s="486"/>
      <c r="H33" s="486"/>
      <c r="I33" s="486"/>
    </row>
    <row r="34" spans="1:9" ht="18">
      <c r="A34" s="497" t="s">
        <v>186</v>
      </c>
      <c r="C34" s="486"/>
      <c r="D34" s="486"/>
      <c r="E34" s="502">
        <v>-1000</v>
      </c>
      <c r="F34" s="503">
        <v>1200</v>
      </c>
      <c r="G34" s="486"/>
      <c r="H34" s="486"/>
      <c r="I34" s="486"/>
    </row>
    <row r="35" spans="1:9" ht="18">
      <c r="A35" s="497"/>
      <c r="C35" s="486"/>
      <c r="D35" s="486"/>
      <c r="E35" s="486"/>
      <c r="F35" s="486"/>
      <c r="G35" s="486"/>
      <c r="H35" s="486"/>
      <c r="I35" s="486"/>
    </row>
    <row r="36" spans="1:9" ht="18">
      <c r="A36" s="497"/>
      <c r="C36" s="486"/>
      <c r="D36" s="486"/>
      <c r="E36" s="486"/>
      <c r="F36" s="486"/>
      <c r="G36" s="486"/>
      <c r="H36" s="486"/>
      <c r="I36" s="486"/>
    </row>
    <row r="37" spans="1:9" ht="18">
      <c r="A37" s="497" t="s">
        <v>187</v>
      </c>
      <c r="C37" s="486"/>
      <c r="D37" s="486"/>
      <c r="E37" s="688">
        <f>SUM(-E34+F34)</f>
        <v>2200</v>
      </c>
      <c r="F37" s="688"/>
      <c r="G37" s="486"/>
      <c r="H37" s="486"/>
      <c r="I37" s="486"/>
    </row>
    <row r="38" spans="1:9" ht="5.25" customHeight="1">
      <c r="A38" s="498"/>
      <c r="C38" s="499"/>
      <c r="D38" s="499"/>
      <c r="E38" s="685"/>
      <c r="F38" s="685"/>
      <c r="G38" s="486"/>
      <c r="H38" s="486"/>
      <c r="I38" s="486"/>
    </row>
    <row r="39" spans="1:9" ht="18">
      <c r="A39" s="500" t="s">
        <v>188</v>
      </c>
      <c r="C39" s="486"/>
      <c r="D39" s="486"/>
      <c r="E39" s="504">
        <f>ROUND(SUM(-E34/60)/100,2)</f>
        <v>0.17</v>
      </c>
      <c r="F39" s="505">
        <f>ROUND(SUM(-F34/60)/100,2)</f>
        <v>-0.2</v>
      </c>
      <c r="G39" s="486"/>
      <c r="H39" s="486"/>
      <c r="I39" s="486"/>
    </row>
    <row r="40" ht="18">
      <c r="E40" s="486"/>
    </row>
    <row r="41" spans="5:6" ht="18">
      <c r="E41" s="686">
        <f>SUM(E39-F39)</f>
        <v>0.37</v>
      </c>
      <c r="F41" s="687"/>
    </row>
    <row r="43" ht="18">
      <c r="A43" s="483" t="s">
        <v>189</v>
      </c>
    </row>
    <row r="44" ht="18">
      <c r="A44" s="483" t="s">
        <v>190</v>
      </c>
    </row>
  </sheetData>
  <mergeCells count="16">
    <mergeCell ref="A20:J20"/>
    <mergeCell ref="E30:F30"/>
    <mergeCell ref="A1:J1"/>
    <mergeCell ref="A5:E5"/>
    <mergeCell ref="D28:E28"/>
    <mergeCell ref="E10:G10"/>
    <mergeCell ref="A3:J3"/>
    <mergeCell ref="E22:F22"/>
    <mergeCell ref="C8:J8"/>
    <mergeCell ref="E16:F16"/>
    <mergeCell ref="E24:F24"/>
    <mergeCell ref="E26:F26"/>
    <mergeCell ref="E38:F38"/>
    <mergeCell ref="E41:F41"/>
    <mergeCell ref="E37:F37"/>
    <mergeCell ref="F32:H32"/>
  </mergeCells>
  <printOptions horizontalCentered="1"/>
  <pageMargins left="0.5905511811023623" right="0.5905511811023623" top="0.5905511811023623" bottom="0.984251968503937" header="0.5118110236220472" footer="0.3937007874015748"/>
  <pageSetup firstPageNumber="32" useFirstPageNumber="1" horizontalDpi="600" verticalDpi="600" orientation="portrait" paperSize="9" r:id="rId2"/>
  <headerFooter alignWithMargins="0">
    <oddFooter>&amp;C&amp;"Arial,Regular"&amp;12&amp;P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3.5"/>
  <cols>
    <col min="1" max="1" width="1.625" style="516" customWidth="1"/>
    <col min="2" max="2" width="4.125" style="516" customWidth="1"/>
    <col min="3" max="3" width="39.625" style="516" customWidth="1"/>
    <col min="4" max="4" width="11.125" style="516" bestFit="1" customWidth="1"/>
    <col min="5" max="5" width="1.625" style="516" customWidth="1"/>
    <col min="6" max="6" width="11.125" style="516" bestFit="1" customWidth="1"/>
    <col min="7" max="16384" width="8.00390625" style="516" customWidth="1"/>
  </cols>
  <sheetData>
    <row r="1" ht="18">
      <c r="B1" s="63" t="s">
        <v>589</v>
      </c>
    </row>
    <row r="2" ht="15.75" thickBot="1"/>
    <row r="3" spans="1:6" s="523" customFormat="1" ht="21.75" customHeight="1">
      <c r="A3" s="530"/>
      <c r="B3" s="531"/>
      <c r="C3" s="531"/>
      <c r="D3" s="532">
        <v>39904</v>
      </c>
      <c r="E3" s="545"/>
      <c r="F3" s="538">
        <v>40268</v>
      </c>
    </row>
    <row r="4" spans="1:6" ht="21.75" customHeight="1">
      <c r="A4" s="533"/>
      <c r="B4" s="518"/>
      <c r="C4" s="518"/>
      <c r="D4" s="528" t="s">
        <v>569</v>
      </c>
      <c r="E4" s="519"/>
      <c r="F4" s="539" t="s">
        <v>569</v>
      </c>
    </row>
    <row r="5" spans="1:6" ht="15.75">
      <c r="A5" s="533"/>
      <c r="B5" s="524" t="s">
        <v>568</v>
      </c>
      <c r="C5" s="522"/>
      <c r="D5" s="525"/>
      <c r="E5" s="518"/>
      <c r="F5" s="540"/>
    </row>
    <row r="6" spans="1:6" ht="15">
      <c r="A6" s="533"/>
      <c r="B6" s="522"/>
      <c r="C6" s="522" t="s">
        <v>570</v>
      </c>
      <c r="D6" s="526">
        <f>'[5]200910'!P12</f>
        <v>3186</v>
      </c>
      <c r="E6" s="518"/>
      <c r="F6" s="541">
        <f>'[5]200910'!P30</f>
        <v>3240</v>
      </c>
    </row>
    <row r="7" spans="1:6" ht="15">
      <c r="A7" s="533"/>
      <c r="B7" s="522"/>
      <c r="C7" s="522" t="s">
        <v>571</v>
      </c>
      <c r="D7" s="526">
        <f>'[5]200910'!S12</f>
        <v>225</v>
      </c>
      <c r="E7" s="518"/>
      <c r="F7" s="541">
        <f>'[5]200910'!S30</f>
        <v>162</v>
      </c>
    </row>
    <row r="8" spans="1:6" ht="15">
      <c r="A8" s="533"/>
      <c r="B8" s="522"/>
      <c r="C8" s="522" t="s">
        <v>572</v>
      </c>
      <c r="D8" s="526">
        <f>'[5]200910'!T12</f>
        <v>212</v>
      </c>
      <c r="E8" s="518"/>
      <c r="F8" s="541">
        <f>'[5]200910'!T30</f>
        <v>289</v>
      </c>
    </row>
    <row r="9" spans="1:6" ht="15.75">
      <c r="A9" s="533"/>
      <c r="B9" s="524" t="s">
        <v>573</v>
      </c>
      <c r="C9" s="522"/>
      <c r="D9" s="527">
        <f>SUM(D6:D8)</f>
        <v>3623</v>
      </c>
      <c r="E9" s="520"/>
      <c r="F9" s="542">
        <f>SUM(F6:F8)</f>
        <v>3691</v>
      </c>
    </row>
    <row r="10" spans="1:6" ht="7.5" customHeight="1">
      <c r="A10" s="533"/>
      <c r="B10" s="518"/>
      <c r="C10" s="518"/>
      <c r="D10" s="525"/>
      <c r="E10" s="517"/>
      <c r="F10" s="540"/>
    </row>
    <row r="11" spans="1:6" ht="15.75">
      <c r="A11" s="533"/>
      <c r="B11" s="520" t="s">
        <v>574</v>
      </c>
      <c r="C11" s="518"/>
      <c r="D11" s="525"/>
      <c r="E11" s="518"/>
      <c r="F11" s="540"/>
    </row>
    <row r="12" spans="1:6" ht="15">
      <c r="A12" s="533"/>
      <c r="B12" s="518"/>
      <c r="C12" s="518" t="s">
        <v>575</v>
      </c>
      <c r="D12" s="526">
        <f>'[5]200910'!W12</f>
        <v>45</v>
      </c>
      <c r="E12" s="518"/>
      <c r="F12" s="541">
        <f>'[5]200910'!W30</f>
        <v>45</v>
      </c>
    </row>
    <row r="13" spans="1:6" ht="15">
      <c r="A13" s="533"/>
      <c r="B13" s="518"/>
      <c r="C13" s="518" t="s">
        <v>576</v>
      </c>
      <c r="D13" s="526">
        <f>'[5]200910'!U12</f>
        <v>13</v>
      </c>
      <c r="E13" s="518"/>
      <c r="F13" s="541">
        <f>'[5]200910'!U30</f>
        <v>13</v>
      </c>
    </row>
    <row r="14" spans="1:6" ht="15">
      <c r="A14" s="533"/>
      <c r="B14" s="518"/>
      <c r="C14" s="518" t="s">
        <v>577</v>
      </c>
      <c r="D14" s="526">
        <f>'[5]200910'!Q12+'[5]200910'!F12</f>
        <v>22</v>
      </c>
      <c r="E14" s="518"/>
      <c r="F14" s="541">
        <f>'[5]200910'!Q30+'[5]200910'!F30</f>
        <v>22</v>
      </c>
    </row>
    <row r="15" spans="1:6" ht="15">
      <c r="A15" s="533"/>
      <c r="B15" s="518"/>
      <c r="C15" s="518" t="s">
        <v>578</v>
      </c>
      <c r="D15" s="526">
        <f>'[5]200910'!E12</f>
        <v>30</v>
      </c>
      <c r="E15" s="518"/>
      <c r="F15" s="541">
        <f>'[5]200910'!E30</f>
        <v>30</v>
      </c>
    </row>
    <row r="16" spans="1:6" ht="15">
      <c r="A16" s="533"/>
      <c r="B16" s="518"/>
      <c r="C16" s="518" t="s">
        <v>310</v>
      </c>
      <c r="D16" s="526">
        <f>'[5]200910'!K12</f>
        <v>11</v>
      </c>
      <c r="E16" s="518"/>
      <c r="F16" s="541">
        <f>'[5]200910'!K30</f>
        <v>11</v>
      </c>
    </row>
    <row r="17" spans="1:6" ht="15">
      <c r="A17" s="533"/>
      <c r="B17" s="518"/>
      <c r="C17" s="518" t="s">
        <v>579</v>
      </c>
      <c r="D17" s="526">
        <f>'[5]200910'!X12</f>
        <v>20</v>
      </c>
      <c r="E17" s="518"/>
      <c r="F17" s="541">
        <f>'[5]200910'!X30</f>
        <v>20</v>
      </c>
    </row>
    <row r="18" spans="1:6" ht="15">
      <c r="A18" s="533"/>
      <c r="B18" s="518"/>
      <c r="C18" s="518" t="s">
        <v>580</v>
      </c>
      <c r="D18" s="526">
        <f>'[5]200910'!C12</f>
        <v>35</v>
      </c>
      <c r="E18" s="518"/>
      <c r="F18" s="541">
        <f>'[5]200910'!C30</f>
        <v>35</v>
      </c>
    </row>
    <row r="19" spans="1:6" ht="15">
      <c r="A19" s="533"/>
      <c r="B19" s="518"/>
      <c r="C19" s="518" t="s">
        <v>581</v>
      </c>
      <c r="D19" s="526">
        <f>'[5]200910'!AA12</f>
        <v>105</v>
      </c>
      <c r="E19" s="518"/>
      <c r="F19" s="541">
        <f>'[5]200910'!AA30</f>
        <v>50</v>
      </c>
    </row>
    <row r="20" spans="1:6" ht="15">
      <c r="A20" s="533"/>
      <c r="B20" s="518"/>
      <c r="C20" s="518" t="s">
        <v>582</v>
      </c>
      <c r="D20" s="526">
        <f>'[5]200910'!AB12</f>
        <v>0</v>
      </c>
      <c r="E20" s="518"/>
      <c r="F20" s="541">
        <f>'[5]200910'!AB30</f>
        <v>91</v>
      </c>
    </row>
    <row r="21" spans="1:6" ht="15.75">
      <c r="A21" s="533"/>
      <c r="B21" s="520" t="s">
        <v>583</v>
      </c>
      <c r="C21" s="518"/>
      <c r="D21" s="527">
        <f>SUM(D12:D20)</f>
        <v>281</v>
      </c>
      <c r="E21" s="520"/>
      <c r="F21" s="542">
        <f>SUM(F12:F20)</f>
        <v>317</v>
      </c>
    </row>
    <row r="22" spans="1:6" ht="7.5" customHeight="1">
      <c r="A22" s="533"/>
      <c r="B22" s="518"/>
      <c r="C22" s="518"/>
      <c r="D22" s="525"/>
      <c r="E22" s="517"/>
      <c r="F22" s="540"/>
    </row>
    <row r="23" spans="1:6" ht="15.75">
      <c r="A23" s="533"/>
      <c r="B23" s="520" t="s">
        <v>584</v>
      </c>
      <c r="C23" s="518"/>
      <c r="D23" s="525"/>
      <c r="E23" s="518"/>
      <c r="F23" s="540"/>
    </row>
    <row r="24" spans="1:6" ht="15">
      <c r="A24" s="533"/>
      <c r="B24" s="518"/>
      <c r="C24" s="518" t="s">
        <v>298</v>
      </c>
      <c r="D24" s="526">
        <f>'[5]200910'!L12</f>
        <v>235</v>
      </c>
      <c r="E24" s="518"/>
      <c r="F24" s="541">
        <f>'[5]200910'!L30</f>
        <v>235</v>
      </c>
    </row>
    <row r="25" spans="1:6" ht="15">
      <c r="A25" s="533"/>
      <c r="B25" s="518"/>
      <c r="C25" s="518" t="s">
        <v>585</v>
      </c>
      <c r="D25" s="526">
        <f>'[5]200910'!G12</f>
        <v>17</v>
      </c>
      <c r="E25" s="518"/>
      <c r="F25" s="541">
        <f>'[5]200910'!G30</f>
        <v>17</v>
      </c>
    </row>
    <row r="26" spans="1:6" ht="15.75">
      <c r="A26" s="533"/>
      <c r="B26" s="520" t="s">
        <v>586</v>
      </c>
      <c r="C26" s="518"/>
      <c r="D26" s="527">
        <f>SUM(D24:D25)</f>
        <v>252</v>
      </c>
      <c r="E26" s="520"/>
      <c r="F26" s="542">
        <f>SUM(F24:F25)</f>
        <v>252</v>
      </c>
    </row>
    <row r="27" spans="1:6" ht="7.5" customHeight="1">
      <c r="A27" s="533"/>
      <c r="B27" s="520"/>
      <c r="C27" s="518"/>
      <c r="D27" s="529"/>
      <c r="E27" s="520"/>
      <c r="F27" s="543"/>
    </row>
    <row r="28" spans="1:6" ht="15.75">
      <c r="A28" s="533"/>
      <c r="B28" s="520" t="s">
        <v>590</v>
      </c>
      <c r="C28" s="518"/>
      <c r="D28" s="529">
        <f>D9+D21+D26</f>
        <v>4156</v>
      </c>
      <c r="E28" s="520"/>
      <c r="F28" s="543">
        <f>F9+F21+F26</f>
        <v>4260</v>
      </c>
    </row>
    <row r="29" spans="1:6" ht="7.5" customHeight="1" thickBot="1">
      <c r="A29" s="535"/>
      <c r="B29" s="536"/>
      <c r="C29" s="536"/>
      <c r="D29" s="537"/>
      <c r="E29" s="534"/>
      <c r="F29" s="544"/>
    </row>
    <row r="30" ht="15">
      <c r="D30" s="521"/>
    </row>
    <row r="31" ht="15">
      <c r="F31" s="521"/>
    </row>
  </sheetData>
  <printOptions/>
  <pageMargins left="1.141732283464567" right="0.7480314960629921" top="0.984251968503937" bottom="0.5905511811023623" header="0.5118110236220472" footer="0.31496062992125984"/>
  <pageSetup firstPageNumber="33" useFirstPageNumber="1" horizontalDpi="600" verticalDpi="600" orientation="portrait" paperSize="9" r:id="rId1"/>
  <headerFooter alignWithMargins="0">
    <oddFooter>&amp;C&amp;"Arial,Regular"&amp;12&amp;P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1">
      <selection activeCell="F45" sqref="F45"/>
    </sheetView>
  </sheetViews>
  <sheetFormatPr defaultColWidth="9.00390625" defaultRowHeight="13.5"/>
  <cols>
    <col min="1" max="1" width="82.625" style="9" bestFit="1" customWidth="1"/>
    <col min="2" max="16384" width="9.00390625" style="9" customWidth="1"/>
  </cols>
  <sheetData>
    <row r="1" ht="20.25">
      <c r="A1" s="480" t="s">
        <v>141</v>
      </c>
    </row>
    <row r="2" ht="15.75">
      <c r="A2" s="481"/>
    </row>
    <row r="3" ht="15">
      <c r="A3" s="9" t="s">
        <v>142</v>
      </c>
    </row>
    <row r="4" ht="15">
      <c r="A4" s="9" t="s">
        <v>143</v>
      </c>
    </row>
    <row r="5" ht="15">
      <c r="A5" s="9" t="s">
        <v>144</v>
      </c>
    </row>
    <row r="6" ht="9" customHeight="1"/>
    <row r="7" ht="15.75">
      <c r="A7" s="432" t="s">
        <v>494</v>
      </c>
    </row>
    <row r="8" ht="15">
      <c r="A8" s="9" t="s">
        <v>145</v>
      </c>
    </row>
    <row r="9" ht="15">
      <c r="A9" s="9" t="s">
        <v>146</v>
      </c>
    </row>
    <row r="10" ht="15">
      <c r="A10" s="9" t="s">
        <v>147</v>
      </c>
    </row>
    <row r="11" ht="15">
      <c r="A11" s="9" t="s">
        <v>163</v>
      </c>
    </row>
    <row r="12" ht="15">
      <c r="A12" s="9" t="s">
        <v>164</v>
      </c>
    </row>
    <row r="13" ht="15">
      <c r="A13" s="9" t="s">
        <v>165</v>
      </c>
    </row>
    <row r="14" ht="15">
      <c r="A14" s="9" t="s">
        <v>166</v>
      </c>
    </row>
    <row r="15" ht="15">
      <c r="A15" s="9" t="s">
        <v>167</v>
      </c>
    </row>
    <row r="16" ht="8.25" customHeight="1"/>
    <row r="17" ht="15.75">
      <c r="A17" s="432" t="s">
        <v>495</v>
      </c>
    </row>
    <row r="18" ht="15">
      <c r="A18" s="9" t="s">
        <v>148</v>
      </c>
    </row>
    <row r="19" ht="15">
      <c r="A19" s="9" t="s">
        <v>168</v>
      </c>
    </row>
    <row r="20" ht="15">
      <c r="A20" s="9" t="s">
        <v>169</v>
      </c>
    </row>
    <row r="21" ht="15">
      <c r="A21" s="9" t="s">
        <v>170</v>
      </c>
    </row>
    <row r="22" ht="9" customHeight="1"/>
    <row r="23" ht="15.75">
      <c r="A23" s="432" t="s">
        <v>496</v>
      </c>
    </row>
    <row r="24" ht="15">
      <c r="A24" s="9" t="s">
        <v>149</v>
      </c>
    </row>
    <row r="25" ht="9" customHeight="1"/>
    <row r="26" ht="15.75">
      <c r="A26" s="432" t="s">
        <v>340</v>
      </c>
    </row>
    <row r="27" ht="15">
      <c r="A27" s="9" t="s">
        <v>150</v>
      </c>
    </row>
    <row r="28" ht="15">
      <c r="A28" s="9" t="s">
        <v>151</v>
      </c>
    </row>
    <row r="29" ht="9" customHeight="1"/>
    <row r="30" ht="15.75">
      <c r="A30" s="432" t="s">
        <v>396</v>
      </c>
    </row>
    <row r="31" ht="15">
      <c r="A31" s="9" t="s">
        <v>152</v>
      </c>
    </row>
    <row r="32" ht="15">
      <c r="A32" s="9" t="s">
        <v>153</v>
      </c>
    </row>
    <row r="33" ht="9" customHeight="1"/>
    <row r="34" ht="15.75">
      <c r="A34" s="432" t="s">
        <v>341</v>
      </c>
    </row>
    <row r="35" ht="15">
      <c r="A35" s="9" t="s">
        <v>154</v>
      </c>
    </row>
    <row r="36" ht="9" customHeight="1"/>
    <row r="37" ht="15.75">
      <c r="A37" s="432" t="s">
        <v>342</v>
      </c>
    </row>
    <row r="38" ht="15">
      <c r="A38" s="9" t="s">
        <v>155</v>
      </c>
    </row>
    <row r="39" ht="15">
      <c r="A39" s="9" t="s">
        <v>171</v>
      </c>
    </row>
    <row r="40" ht="15">
      <c r="A40" s="9" t="s">
        <v>172</v>
      </c>
    </row>
    <row r="41" ht="15">
      <c r="A41" s="9" t="s">
        <v>173</v>
      </c>
    </row>
    <row r="42" ht="15">
      <c r="A42" s="9" t="s">
        <v>156</v>
      </c>
    </row>
    <row r="43" ht="15">
      <c r="A43" s="9" t="s">
        <v>157</v>
      </c>
    </row>
    <row r="44" ht="9" customHeight="1"/>
    <row r="45" ht="15.75">
      <c r="A45" s="432" t="s">
        <v>343</v>
      </c>
    </row>
    <row r="46" ht="15">
      <c r="A46" s="9" t="s">
        <v>158</v>
      </c>
    </row>
    <row r="47" ht="15">
      <c r="A47" s="9" t="s">
        <v>159</v>
      </c>
    </row>
    <row r="48" ht="15">
      <c r="A48" s="9" t="s">
        <v>160</v>
      </c>
    </row>
    <row r="49" ht="15">
      <c r="A49" s="9" t="s">
        <v>161</v>
      </c>
    </row>
    <row r="51" ht="15.75">
      <c r="A51" s="432" t="s">
        <v>493</v>
      </c>
    </row>
    <row r="52" ht="15">
      <c r="A52" s="9" t="s">
        <v>162</v>
      </c>
    </row>
    <row r="53" ht="15">
      <c r="A53" s="9" t="s">
        <v>174</v>
      </c>
    </row>
    <row r="54" ht="15">
      <c r="A54" s="9" t="s">
        <v>175</v>
      </c>
    </row>
  </sheetData>
  <printOptions/>
  <pageMargins left="0.5511811023622047" right="0.35433070866141736" top="0.5905511811023623" bottom="0.984251968503937" header="0.5118110236220472" footer="0.22"/>
  <pageSetup firstPageNumber="34" useFirstPageNumber="1" horizontalDpi="600" verticalDpi="600" orientation="portrait" paperSize="9" r:id="rId1"/>
  <headerFooter alignWithMargins="0"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psutt</dc:creator>
  <cp:keywords/>
  <dc:description/>
  <cp:lastModifiedBy>dmitc</cp:lastModifiedBy>
  <cp:lastPrinted>2010-02-18T15:25:29Z</cp:lastPrinted>
  <dcterms:created xsi:type="dcterms:W3CDTF">2007-01-05T11:16:58Z</dcterms:created>
  <dcterms:modified xsi:type="dcterms:W3CDTF">2010-02-18T15:27:33Z</dcterms:modified>
  <cp:category/>
  <cp:version/>
  <cp:contentType/>
  <cp:contentStatus/>
</cp:coreProperties>
</file>