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DCF3"/>
  <workbookPr/>
  <bookViews>
    <workbookView xWindow="240" yWindow="390" windowWidth="15480" windowHeight="116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<sst xmlns="http://schemas.openxmlformats.org/spreadsheetml/2006/main" count="88" uniqueCount="66">
  <si>
    <t>EXECUTIVE 16TH FEBRUARY 2005</t>
  </si>
  <si>
    <t xml:space="preserve">REPORT ITEM 9 - REWORKED APPENDIX B USING AN INCREASE IN THE AVERAGE LEVEL OF COUNCIL TAX </t>
  </si>
  <si>
    <t>AT BAND B OF 12p PER WEEK (REPRESENTING 4.75%).</t>
  </si>
  <si>
    <t>MEDIUM TERM FINANCIAL FORECAST REVIEW - FEB 2005</t>
  </si>
  <si>
    <t>Line</t>
  </si>
  <si>
    <t>2004/05</t>
  </si>
  <si>
    <t>2005/06</t>
  </si>
  <si>
    <t>2006/07</t>
  </si>
  <si>
    <t>2007/08</t>
  </si>
  <si>
    <t>2008/09</t>
  </si>
  <si>
    <t>Ref</t>
  </si>
  <si>
    <t>Approved</t>
  </si>
  <si>
    <t>Revised</t>
  </si>
  <si>
    <t>Draft</t>
  </si>
  <si>
    <t>Indicative</t>
  </si>
  <si>
    <t>£000</t>
  </si>
  <si>
    <t>Forecast Budget:</t>
  </si>
  <si>
    <t>Service Expenditure:</t>
  </si>
  <si>
    <t>Base Budget</t>
  </si>
  <si>
    <r>
      <t xml:space="preserve"> +/- Estimated </t>
    </r>
    <r>
      <rPr>
        <b/>
        <sz val="10"/>
        <color indexed="10"/>
        <rFont val="Arial"/>
        <family val="2"/>
      </rPr>
      <t>Ongoing</t>
    </r>
    <r>
      <rPr>
        <b/>
        <sz val="10"/>
        <rFont val="Arial"/>
        <family val="2"/>
      </rPr>
      <t xml:space="preserve"> Changes:</t>
    </r>
  </si>
  <si>
    <t>Manpower Budgets</t>
  </si>
  <si>
    <t>Operational Budgets (Inflation)</t>
  </si>
  <si>
    <t>Fees &amp; Charges Income Adj.</t>
  </si>
  <si>
    <t>PDG / Planning Fees</t>
  </si>
  <si>
    <t>Recycling Scheme</t>
  </si>
  <si>
    <t>Borrowing Costs</t>
  </si>
  <si>
    <t>Balancing Adj</t>
  </si>
  <si>
    <t>Adjustment to Planning Fee estimate</t>
  </si>
  <si>
    <t>Unidentified Changes Required</t>
  </si>
  <si>
    <t>Additional Efficiency Gain Target</t>
  </si>
  <si>
    <t>Invest to Save Original Targets</t>
  </si>
  <si>
    <t>Net Council Budget</t>
  </si>
  <si>
    <t>Forecast Resources:</t>
  </si>
  <si>
    <t>Central Government Grant</t>
  </si>
  <si>
    <t>Council Tax / Coll'n Fund</t>
  </si>
  <si>
    <t>Income From Council Tax</t>
  </si>
  <si>
    <t>Total Resources</t>
  </si>
  <si>
    <r>
      <t xml:space="preserve">Budget (Surplus) / Deficit </t>
    </r>
    <r>
      <rPr>
        <b/>
        <i/>
        <sz val="10"/>
        <color indexed="12"/>
        <rFont val="Arial"/>
        <family val="2"/>
      </rPr>
      <t>(1 less 2)</t>
    </r>
  </si>
  <si>
    <t>Council Tax Incr. Applied</t>
  </si>
  <si>
    <t>COUNCIL TAX WORKINGS / ILLUSTRATIONS:</t>
  </si>
  <si>
    <t>x</t>
  </si>
  <si>
    <t>Est Starting Council Tax Base (No's)</t>
  </si>
  <si>
    <t>!</t>
  </si>
  <si>
    <t>Estimated Increase Factor</t>
  </si>
  <si>
    <t>Council Tax Base Estimates (No's)</t>
  </si>
  <si>
    <t>Average Band D C Tax Level (£)</t>
  </si>
  <si>
    <t>Estimated C Tax Increase Factor</t>
  </si>
  <si>
    <t>Estimated Level of C Tax (Band D) (£)</t>
  </si>
  <si>
    <t>Estimated Level of C Tax (Band B) (£)</t>
  </si>
  <si>
    <t>Estimated Level of C Tax Income (£000)</t>
  </si>
  <si>
    <t>1% increase in CT equates to (£000)</t>
  </si>
  <si>
    <t>GENERAL FUND WORKING BALANCE</t>
  </si>
  <si>
    <t>Estimated Opening Balance</t>
  </si>
  <si>
    <t>Budget (Surplus) / Deficit</t>
  </si>
  <si>
    <t>Estimated Closing Balance</t>
  </si>
  <si>
    <t>10% of Net Council Budget (WB Guide)</t>
  </si>
  <si>
    <t>Notes:</t>
  </si>
  <si>
    <t>The above is a re-work of the budget model contained in Appendix B of the Executive Report.</t>
  </si>
  <si>
    <t>Using an increase of 12p per week on the average level of council tax (band b) would result in a budget surplus of</t>
  </si>
  <si>
    <t>approximately £192,000 for the year. This would lead to a temporary increase in the level of balances that would be used</t>
  </si>
  <si>
    <t>to dampen any increases required in future years. Using the figures in the budget model, without any further adjustments</t>
  </si>
  <si>
    <t>future increases in the level of council tax in the region of 6.5%, 6.25% and 6% would be required in the following three</t>
  </si>
  <si>
    <t>years (indicative figures only) to maintain a sustainable budget and balance position in the medium term.</t>
  </si>
  <si>
    <t>During the budget process, the uncertainties facing the council in future years from things such as the future</t>
  </si>
  <si>
    <t xml:space="preserve">level of government grants make it very difficult to plan ahead with any certainty. Accordingly, the forecasts for </t>
  </si>
  <si>
    <t>future years in the above model show the level of the budget gap prior to any further increase being applied.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</si>
</sst>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 ;\(#,##0\)"/>
    <numFmt numFmtId="165" formatCode="0.0%"/>
    <numFmt numFmtId="166" formatCode="&quot;£&quot;#,##0.00"/>
  </numFmts>
  <fonts count="1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i/>
      <sz val="10"/>
      <color indexed="12"/>
      <name val="Arial"/>
      <family val="2"/>
    </font>
    <font>
      <i/>
      <sz val="8"/>
      <color indexed="12"/>
      <name val="Arial"/>
      <family val="2"/>
    </font>
    <font>
      <b/>
      <i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sz val="10"/>
      <name val="Webdings"/>
      <family val="1"/>
    </font>
    <font>
      <b/>
      <sz val="10"/>
      <color indexed="10"/>
      <name val="Verdana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37" fontId="0" fillId="0" borderId="0" xfId="15" applyNumberFormat="1" applyFont="1" applyAlignment="1">
      <alignment/>
    </xf>
    <xf numFmtId="37" fontId="2" fillId="0" borderId="0" xfId="15" applyNumberFormat="1" applyFont="1" applyAlignment="1">
      <alignment/>
    </xf>
    <xf numFmtId="37" fontId="0" fillId="2" borderId="1" xfId="15" applyNumberFormat="1" applyFont="1" applyFill="1" applyBorder="1" applyAlignment="1">
      <alignment/>
    </xf>
    <xf numFmtId="37" fontId="2" fillId="2" borderId="2" xfId="15" applyNumberFormat="1" applyFont="1" applyFill="1" applyBorder="1" applyAlignment="1">
      <alignment/>
    </xf>
    <xf numFmtId="37" fontId="0" fillId="2" borderId="2" xfId="15" applyNumberFormat="1" applyFont="1" applyFill="1" applyBorder="1" applyAlignment="1">
      <alignment/>
    </xf>
    <xf numFmtId="37" fontId="0" fillId="2" borderId="3" xfId="15" applyNumberFormat="1" applyFont="1" applyFill="1" applyBorder="1" applyAlignment="1">
      <alignment/>
    </xf>
    <xf numFmtId="0" fontId="2" fillId="0" borderId="4" xfId="0" applyFont="1" applyBorder="1" applyAlignment="1">
      <alignment/>
    </xf>
    <xf numFmtId="37" fontId="0" fillId="0" borderId="5" xfId="15" applyNumberFormat="1" applyFont="1" applyBorder="1" applyAlignment="1">
      <alignment/>
    </xf>
    <xf numFmtId="37" fontId="2" fillId="0" borderId="6" xfId="15" applyNumberFormat="1" applyFont="1" applyBorder="1" applyAlignment="1">
      <alignment horizontal="center"/>
    </xf>
    <xf numFmtId="37" fontId="2" fillId="0" borderId="7" xfId="15" applyNumberFormat="1" applyFont="1" applyBorder="1" applyAlignment="1">
      <alignment horizontal="center"/>
    </xf>
    <xf numFmtId="37" fontId="2" fillId="0" borderId="5" xfId="15" applyNumberFormat="1" applyFont="1" applyBorder="1" applyAlignment="1">
      <alignment horizontal="center"/>
    </xf>
    <xf numFmtId="37" fontId="2" fillId="0" borderId="8" xfId="15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0" fillId="0" borderId="10" xfId="15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7" fontId="0" fillId="0" borderId="14" xfId="15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37" fontId="0" fillId="0" borderId="0" xfId="15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0" fontId="0" fillId="0" borderId="17" xfId="0" applyFont="1" applyBorder="1" applyAlignment="1">
      <alignment horizontal="center"/>
    </xf>
    <xf numFmtId="0" fontId="2" fillId="0" borderId="0" xfId="0" applyFont="1" applyBorder="1" applyAlignment="1">
      <alignment horizontal="left" indent="1"/>
    </xf>
    <xf numFmtId="0" fontId="2" fillId="0" borderId="0" xfId="0" applyFont="1" applyBorder="1" applyAlignment="1">
      <alignment horizontal="left" indent="2"/>
    </xf>
    <xf numFmtId="164" fontId="2" fillId="0" borderId="19" xfId="0" applyNumberFormat="1" applyFont="1" applyBorder="1" applyAlignment="1">
      <alignment/>
    </xf>
    <xf numFmtId="164" fontId="2" fillId="0" borderId="20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37" fontId="5" fillId="0" borderId="0" xfId="15" applyNumberFormat="1" applyFont="1" applyAlignment="1">
      <alignment/>
    </xf>
    <xf numFmtId="0" fontId="5" fillId="0" borderId="17" xfId="0" applyFont="1" applyBorder="1" applyAlignment="1">
      <alignment horizontal="center"/>
    </xf>
    <xf numFmtId="0" fontId="6" fillId="0" borderId="0" xfId="0" applyFont="1" applyBorder="1" applyAlignment="1">
      <alignment horizontal="left" indent="4"/>
    </xf>
    <xf numFmtId="164" fontId="6" fillId="0" borderId="14" xfId="0" applyNumberFormat="1" applyFont="1" applyBorder="1" applyAlignment="1">
      <alignment/>
    </xf>
    <xf numFmtId="164" fontId="7" fillId="0" borderId="18" xfId="0" applyNumberFormat="1" applyFont="1" applyBorder="1" applyAlignment="1">
      <alignment/>
    </xf>
    <xf numFmtId="164" fontId="8" fillId="0" borderId="14" xfId="0" applyNumberFormat="1" applyFont="1" applyBorder="1" applyAlignment="1">
      <alignment/>
    </xf>
    <xf numFmtId="164" fontId="8" fillId="0" borderId="16" xfId="0" applyNumberFormat="1" applyFont="1" applyBorder="1" applyAlignment="1">
      <alignment/>
    </xf>
    <xf numFmtId="2" fontId="5" fillId="0" borderId="0" xfId="15" applyNumberFormat="1" applyFont="1" applyAlignment="1">
      <alignment/>
    </xf>
    <xf numFmtId="0" fontId="8" fillId="0" borderId="0" xfId="0" applyFont="1" applyBorder="1" applyAlignment="1">
      <alignment horizontal="left" indent="4"/>
    </xf>
    <xf numFmtId="164" fontId="8" fillId="0" borderId="18" xfId="0" applyNumberFormat="1" applyFont="1" applyBorder="1" applyAlignment="1">
      <alignment/>
    </xf>
    <xf numFmtId="0" fontId="9" fillId="0" borderId="0" xfId="0" applyFont="1" applyBorder="1" applyAlignment="1">
      <alignment horizontal="left" indent="4"/>
    </xf>
    <xf numFmtId="164" fontId="9" fillId="0" borderId="14" xfId="0" applyNumberFormat="1" applyFont="1" applyBorder="1" applyAlignment="1">
      <alignment/>
    </xf>
    <xf numFmtId="164" fontId="9" fillId="0" borderId="18" xfId="0" applyNumberFormat="1" applyFont="1" applyBorder="1" applyAlignment="1">
      <alignment/>
    </xf>
    <xf numFmtId="164" fontId="9" fillId="0" borderId="16" xfId="0" applyNumberFormat="1" applyFont="1" applyBorder="1" applyAlignment="1">
      <alignment/>
    </xf>
    <xf numFmtId="164" fontId="10" fillId="0" borderId="19" xfId="0" applyNumberFormat="1" applyFont="1" applyBorder="1" applyAlignment="1">
      <alignment/>
    </xf>
    <xf numFmtId="164" fontId="10" fillId="0" borderId="20" xfId="0" applyNumberFormat="1" applyFont="1" applyBorder="1" applyAlignment="1">
      <alignment/>
    </xf>
    <xf numFmtId="164" fontId="8" fillId="0" borderId="19" xfId="0" applyNumberFormat="1" applyFont="1" applyBorder="1" applyAlignment="1">
      <alignment/>
    </xf>
    <xf numFmtId="164" fontId="8" fillId="0" borderId="21" xfId="0" applyNumberFormat="1" applyFont="1" applyBorder="1" applyAlignment="1">
      <alignment/>
    </xf>
    <xf numFmtId="37" fontId="11" fillId="0" borderId="0" xfId="15" applyNumberFormat="1" applyFont="1" applyAlignment="1">
      <alignment/>
    </xf>
    <xf numFmtId="0" fontId="2" fillId="0" borderId="0" xfId="0" applyFont="1" applyBorder="1" applyAlignment="1">
      <alignment horizontal="left"/>
    </xf>
    <xf numFmtId="37" fontId="0" fillId="0" borderId="0" xfId="15" applyNumberFormat="1" applyFont="1" applyBorder="1" applyAlignment="1">
      <alignment horizontal="left" indent="1"/>
    </xf>
    <xf numFmtId="164" fontId="0" fillId="0" borderId="14" xfId="0" applyNumberFormat="1" applyFont="1" applyBorder="1" applyAlignment="1">
      <alignment/>
    </xf>
    <xf numFmtId="164" fontId="0" fillId="0" borderId="18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0" fontId="0" fillId="0" borderId="0" xfId="0" applyFont="1" applyBorder="1" applyAlignment="1">
      <alignment horizontal="left" indent="1"/>
    </xf>
    <xf numFmtId="164" fontId="0" fillId="0" borderId="19" xfId="0" applyNumberFormat="1" applyFont="1" applyBorder="1" applyAlignment="1">
      <alignment/>
    </xf>
    <xf numFmtId="164" fontId="0" fillId="0" borderId="20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2" fillId="0" borderId="22" xfId="0" applyFont="1" applyBorder="1" applyAlignment="1">
      <alignment/>
    </xf>
    <xf numFmtId="37" fontId="2" fillId="0" borderId="2" xfId="15" applyNumberFormat="1" applyFont="1" applyBorder="1" applyAlignment="1">
      <alignment horizontal="left" indent="1"/>
    </xf>
    <xf numFmtId="164" fontId="2" fillId="0" borderId="23" xfId="0" applyNumberFormat="1" applyFont="1" applyBorder="1" applyAlignment="1">
      <alignment/>
    </xf>
    <xf numFmtId="164" fontId="2" fillId="0" borderId="24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37" fontId="2" fillId="0" borderId="0" xfId="15" applyNumberFormat="1" applyFont="1" applyBorder="1" applyAlignment="1">
      <alignment horizontal="left" indent="1"/>
    </xf>
    <xf numFmtId="164" fontId="2" fillId="0" borderId="0" xfId="0" applyNumberFormat="1" applyFont="1" applyBorder="1" applyAlignment="1">
      <alignment/>
    </xf>
    <xf numFmtId="0" fontId="2" fillId="0" borderId="25" xfId="0" applyFont="1" applyBorder="1" applyAlignment="1">
      <alignment/>
    </xf>
    <xf numFmtId="37" fontId="2" fillId="0" borderId="26" xfId="15" applyNumberFormat="1" applyFont="1" applyBorder="1" applyAlignment="1">
      <alignment horizontal="left"/>
    </xf>
    <xf numFmtId="9" fontId="2" fillId="0" borderId="27" xfId="0" applyNumberFormat="1" applyFont="1" applyBorder="1" applyAlignment="1">
      <alignment horizontal="center"/>
    </xf>
    <xf numFmtId="9" fontId="2" fillId="0" borderId="28" xfId="0" applyNumberFormat="1" applyFont="1" applyBorder="1" applyAlignment="1">
      <alignment horizontal="center"/>
    </xf>
    <xf numFmtId="10" fontId="2" fillId="0" borderId="29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37" fontId="2" fillId="0" borderId="30" xfId="15" applyNumberFormat="1" applyFont="1" applyBorder="1" applyAlignment="1">
      <alignment/>
    </xf>
    <xf numFmtId="37" fontId="2" fillId="0" borderId="0" xfId="15" applyNumberFormat="1" applyFont="1" applyBorder="1" applyAlignment="1">
      <alignment/>
    </xf>
    <xf numFmtId="37" fontId="2" fillId="0" borderId="14" xfId="15" applyNumberFormat="1" applyFont="1" applyBorder="1" applyAlignment="1">
      <alignment/>
    </xf>
    <xf numFmtId="37" fontId="0" fillId="0" borderId="16" xfId="15" applyNumberFormat="1" applyFont="1" applyBorder="1" applyAlignment="1">
      <alignment/>
    </xf>
    <xf numFmtId="37" fontId="14" fillId="0" borderId="30" xfId="15" applyNumberFormat="1" applyFont="1" applyBorder="1" applyAlignment="1">
      <alignment horizontal="center"/>
    </xf>
    <xf numFmtId="37" fontId="0" fillId="2" borderId="14" xfId="15" applyNumberFormat="1" applyFont="1" applyFill="1" applyBorder="1" applyAlignment="1">
      <alignment/>
    </xf>
    <xf numFmtId="37" fontId="15" fillId="0" borderId="30" xfId="15" applyNumberFormat="1" applyFont="1" applyBorder="1" applyAlignment="1">
      <alignment horizontal="center"/>
    </xf>
    <xf numFmtId="37" fontId="4" fillId="0" borderId="0" xfId="15" applyNumberFormat="1" applyFont="1" applyBorder="1" applyAlignment="1">
      <alignment/>
    </xf>
    <xf numFmtId="165" fontId="4" fillId="0" borderId="14" xfId="15" applyNumberFormat="1" applyFont="1" applyBorder="1" applyAlignment="1">
      <alignment/>
    </xf>
    <xf numFmtId="165" fontId="4" fillId="2" borderId="14" xfId="15" applyNumberFormat="1" applyFont="1" applyFill="1" applyBorder="1" applyAlignment="1">
      <alignment/>
    </xf>
    <xf numFmtId="165" fontId="4" fillId="0" borderId="16" xfId="15" applyNumberFormat="1" applyFont="1" applyBorder="1" applyAlignment="1">
      <alignment/>
    </xf>
    <xf numFmtId="37" fontId="2" fillId="2" borderId="14" xfId="15" applyNumberFormat="1" applyFont="1" applyFill="1" applyBorder="1" applyAlignment="1">
      <alignment/>
    </xf>
    <xf numFmtId="166" fontId="0" fillId="0" borderId="14" xfId="15" applyNumberFormat="1" applyFont="1" applyBorder="1" applyAlignment="1">
      <alignment/>
    </xf>
    <xf numFmtId="166" fontId="0" fillId="2" borderId="14" xfId="15" applyNumberFormat="1" applyFont="1" applyFill="1" applyBorder="1" applyAlignment="1">
      <alignment/>
    </xf>
    <xf numFmtId="166" fontId="0" fillId="0" borderId="16" xfId="15" applyNumberFormat="1" applyFont="1" applyBorder="1" applyAlignment="1">
      <alignment/>
    </xf>
    <xf numFmtId="37" fontId="16" fillId="0" borderId="0" xfId="15" applyNumberFormat="1" applyFont="1" applyAlignment="1">
      <alignment/>
    </xf>
    <xf numFmtId="166" fontId="4" fillId="2" borderId="14" xfId="15" applyNumberFormat="1" applyFont="1" applyFill="1" applyBorder="1" applyAlignment="1">
      <alignment/>
    </xf>
    <xf numFmtId="10" fontId="4" fillId="0" borderId="14" xfId="15" applyNumberFormat="1" applyFont="1" applyBorder="1" applyAlignment="1">
      <alignment/>
    </xf>
    <xf numFmtId="10" fontId="4" fillId="0" borderId="16" xfId="15" applyNumberFormat="1" applyFont="1" applyBorder="1" applyAlignment="1">
      <alignment/>
    </xf>
    <xf numFmtId="166" fontId="0" fillId="0" borderId="31" xfId="15" applyNumberFormat="1" applyFont="1" applyBorder="1" applyAlignment="1">
      <alignment/>
    </xf>
    <xf numFmtId="3" fontId="0" fillId="0" borderId="14" xfId="15" applyNumberFormat="1" applyFont="1" applyBorder="1" applyAlignment="1">
      <alignment/>
    </xf>
    <xf numFmtId="3" fontId="0" fillId="0" borderId="16" xfId="15" applyNumberFormat="1" applyFont="1" applyBorder="1" applyAlignment="1">
      <alignment/>
    </xf>
    <xf numFmtId="37" fontId="14" fillId="0" borderId="1" xfId="15" applyNumberFormat="1" applyFont="1" applyBorder="1" applyAlignment="1">
      <alignment horizontal="center"/>
    </xf>
    <xf numFmtId="37" fontId="0" fillId="0" borderId="2" xfId="15" applyNumberFormat="1" applyFont="1" applyBorder="1" applyAlignment="1">
      <alignment/>
    </xf>
    <xf numFmtId="3" fontId="0" fillId="0" borderId="23" xfId="15" applyNumberFormat="1" applyFont="1" applyBorder="1" applyAlignment="1">
      <alignment/>
    </xf>
    <xf numFmtId="166" fontId="0" fillId="2" borderId="2" xfId="15" applyNumberFormat="1" applyFont="1" applyFill="1" applyBorder="1" applyAlignment="1">
      <alignment/>
    </xf>
    <xf numFmtId="3" fontId="0" fillId="0" borderId="3" xfId="15" applyNumberFormat="1" applyFont="1" applyBorder="1" applyAlignment="1">
      <alignment/>
    </xf>
    <xf numFmtId="37" fontId="2" fillId="0" borderId="0" xfId="15" applyNumberFormat="1" applyFont="1" applyFill="1" applyBorder="1" applyAlignment="1">
      <alignment horizontal="center"/>
    </xf>
    <xf numFmtId="37" fontId="2" fillId="2" borderId="30" xfId="15" applyNumberFormat="1" applyFont="1" applyFill="1" applyBorder="1" applyAlignment="1">
      <alignment horizontal="center"/>
    </xf>
    <xf numFmtId="37" fontId="2" fillId="2" borderId="0" xfId="15" applyNumberFormat="1" applyFont="1" applyFill="1" applyBorder="1" applyAlignment="1">
      <alignment horizontal="center"/>
    </xf>
    <xf numFmtId="37" fontId="2" fillId="2" borderId="16" xfId="15" applyNumberFormat="1" applyFont="1" applyFill="1" applyBorder="1" applyAlignment="1">
      <alignment horizontal="center"/>
    </xf>
    <xf numFmtId="37" fontId="0" fillId="0" borderId="4" xfId="15" applyNumberFormat="1" applyFont="1" applyBorder="1" applyAlignment="1">
      <alignment/>
    </xf>
    <xf numFmtId="37" fontId="0" fillId="0" borderId="6" xfId="15" applyNumberFormat="1" applyFont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30" xfId="15" applyNumberFormat="1" applyFont="1" applyBorder="1" applyAlignment="1">
      <alignment/>
    </xf>
    <xf numFmtId="0" fontId="2" fillId="0" borderId="31" xfId="0" applyFont="1" applyBorder="1" applyAlignment="1">
      <alignment horizontal="center"/>
    </xf>
    <xf numFmtId="37" fontId="2" fillId="0" borderId="30" xfId="15" applyNumberFormat="1" applyFont="1" applyBorder="1" applyAlignment="1">
      <alignment horizontal="center"/>
    </xf>
    <xf numFmtId="164" fontId="2" fillId="0" borderId="15" xfId="15" applyNumberFormat="1" applyFont="1" applyBorder="1" applyAlignment="1">
      <alignment/>
    </xf>
    <xf numFmtId="164" fontId="2" fillId="0" borderId="18" xfId="15" applyNumberFormat="1" applyFont="1" applyBorder="1" applyAlignment="1">
      <alignment/>
    </xf>
    <xf numFmtId="164" fontId="2" fillId="0" borderId="31" xfId="15" applyNumberFormat="1" applyFont="1" applyBorder="1" applyAlignment="1">
      <alignment/>
    </xf>
    <xf numFmtId="164" fontId="2" fillId="0" borderId="0" xfId="15" applyNumberFormat="1" applyFont="1" applyFill="1" applyBorder="1" applyAlignment="1">
      <alignment/>
    </xf>
    <xf numFmtId="37" fontId="0" fillId="0" borderId="30" xfId="15" applyNumberFormat="1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164" fontId="0" fillId="0" borderId="14" xfId="15" applyNumberFormat="1" applyFont="1" applyBorder="1" applyAlignment="1">
      <alignment/>
    </xf>
    <xf numFmtId="164" fontId="0" fillId="0" borderId="18" xfId="15" applyNumberFormat="1" applyFont="1" applyBorder="1" applyAlignment="1">
      <alignment/>
    </xf>
    <xf numFmtId="164" fontId="0" fillId="0" borderId="31" xfId="15" applyNumberFormat="1" applyFont="1" applyBorder="1" applyAlignment="1">
      <alignment/>
    </xf>
    <xf numFmtId="164" fontId="0" fillId="0" borderId="0" xfId="15" applyNumberFormat="1" applyFont="1" applyFill="1" applyBorder="1" applyAlignment="1">
      <alignment/>
    </xf>
    <xf numFmtId="37" fontId="2" fillId="0" borderId="1" xfId="15" applyNumberFormat="1" applyFont="1" applyBorder="1" applyAlignment="1">
      <alignment horizontal="center"/>
    </xf>
    <xf numFmtId="37" fontId="2" fillId="0" borderId="23" xfId="15" applyNumberFormat="1" applyFont="1" applyBorder="1" applyAlignment="1">
      <alignment/>
    </xf>
    <xf numFmtId="164" fontId="2" fillId="0" borderId="33" xfId="15" applyNumberFormat="1" applyFont="1" applyBorder="1" applyAlignment="1">
      <alignment/>
    </xf>
    <xf numFmtId="164" fontId="2" fillId="0" borderId="2" xfId="15" applyNumberFormat="1" applyFont="1" applyBorder="1" applyAlignment="1">
      <alignment/>
    </xf>
    <xf numFmtId="164" fontId="2" fillId="0" borderId="34" xfId="15" applyNumberFormat="1" applyFont="1" applyBorder="1" applyAlignment="1">
      <alignment/>
    </xf>
    <xf numFmtId="37" fontId="0" fillId="0" borderId="22" xfId="15" applyNumberFormat="1" applyFont="1" applyBorder="1" applyAlignment="1">
      <alignment/>
    </xf>
    <xf numFmtId="37" fontId="16" fillId="0" borderId="23" xfId="15" applyNumberFormat="1" applyFont="1" applyBorder="1" applyAlignment="1">
      <alignment/>
    </xf>
    <xf numFmtId="164" fontId="16" fillId="0" borderId="23" xfId="15" applyNumberFormat="1" applyFont="1" applyBorder="1" applyAlignment="1">
      <alignment/>
    </xf>
    <xf numFmtId="164" fontId="16" fillId="0" borderId="34" xfId="15" applyNumberFormat="1" applyFont="1" applyBorder="1" applyAlignment="1">
      <alignment/>
    </xf>
    <xf numFmtId="164" fontId="2" fillId="0" borderId="0" xfId="15" applyNumberFormat="1" applyFont="1" applyAlignment="1">
      <alignment/>
    </xf>
    <xf numFmtId="164" fontId="0" fillId="0" borderId="0" xfId="15" applyNumberFormat="1" applyFont="1" applyAlignment="1">
      <alignment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37" fontId="2" fillId="2" borderId="4" xfId="15" applyNumberFormat="1" applyFont="1" applyFill="1" applyBorder="1" applyAlignment="1">
      <alignment horizontal="center"/>
    </xf>
    <xf numFmtId="37" fontId="2" fillId="2" borderId="5" xfId="15" applyNumberFormat="1" applyFont="1" applyFill="1" applyBorder="1" applyAlignment="1">
      <alignment horizontal="center"/>
    </xf>
    <xf numFmtId="37" fontId="2" fillId="2" borderId="8" xfId="15" applyNumberFormat="1" applyFont="1" applyFill="1" applyBorder="1" applyAlignment="1">
      <alignment horizontal="center"/>
    </xf>
    <xf numFmtId="37" fontId="1" fillId="0" borderId="0" xfId="15" applyNumberFormat="1" applyFont="1" applyAlignment="1">
      <alignment horizontal="center"/>
    </xf>
    <xf numFmtId="37" fontId="2" fillId="0" borderId="0" xfId="15" applyNumberFormat="1" applyFont="1" applyAlignment="1">
      <alignment horizontal="center"/>
    </xf>
    <xf numFmtId="37" fontId="3" fillId="2" borderId="4" xfId="15" applyNumberFormat="1" applyFont="1" applyFill="1" applyBorder="1" applyAlignment="1">
      <alignment horizontal="center" vertical="top"/>
    </xf>
    <xf numFmtId="37" fontId="3" fillId="2" borderId="5" xfId="15" applyNumberFormat="1" applyFont="1" applyFill="1" applyBorder="1" applyAlignment="1">
      <alignment horizontal="center" vertical="top"/>
    </xf>
    <xf numFmtId="37" fontId="3" fillId="2" borderId="8" xfId="15" applyNumberFormat="1" applyFont="1" applyFill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1371600</xdr:colOff>
      <xdr:row>0</xdr:row>
      <xdr:rowOff>0</xdr:rowOff>
    </xdr:from>
    <xdr:to>
      <xdr:col>5</xdr:col>
      <xdr:colOff>609600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0"/>
          <a:ext cx="28194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TFS%20REVIEW%20feb%202004%20projecti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l Model Feb 04"/>
      <sheetName val="5.75%"/>
      <sheetName val="4.75%"/>
      <sheetName val="4.75% adj"/>
      <sheetName val="4.95%"/>
      <sheetName val="4.75% ALL YEARS"/>
      <sheetName val="4.75% REDUCING BY 0.25%"/>
      <sheetName val="Model for TF"/>
      <sheetName val="Sensitivity"/>
      <sheetName val="Sheet3"/>
      <sheetName val="Sheet2"/>
      <sheetName val="Workings"/>
    </sheetNames>
    <sheetDataSet>
      <sheetData sheetId="11">
        <row r="24">
          <cell r="G24">
            <v>402</v>
          </cell>
          <cell r="H24">
            <v>370</v>
          </cell>
          <cell r="I24">
            <v>376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1"/>
  <sheetViews>
    <sheetView tabSelected="1" workbookViewId="0" topLeftCell="A1">
      <selection activeCell="L59" sqref="L59"/>
    </sheetView>
  </sheetViews>
  <sheetFormatPr defaultColWidth="9.140625" defaultRowHeight="12.75" outlineLevelRow="2"/>
  <cols>
    <col min="1" max="1" width="1.8515625" style="1" customWidth="1"/>
    <col min="2" max="2" width="7.00390625" style="1" customWidth="1"/>
    <col min="3" max="3" width="34.28125" style="2" customWidth="1"/>
    <col min="4" max="5" width="9.7109375" style="2" customWidth="1"/>
    <col min="6" max="7" width="9.7109375" style="1" customWidth="1"/>
    <col min="8" max="8" width="9.28125" style="1" customWidth="1"/>
    <col min="9" max="9" width="9.140625" style="1" customWidth="1"/>
    <col min="10" max="10" width="3.140625" style="1" customWidth="1"/>
    <col min="11" max="16384" width="9.140625" style="1" customWidth="1"/>
  </cols>
  <sheetData>
    <row r="1" spans="2:9" ht="15.75">
      <c r="B1" s="144" t="s">
        <v>0</v>
      </c>
      <c r="C1" s="144"/>
      <c r="D1" s="144"/>
      <c r="E1" s="144"/>
      <c r="F1" s="144"/>
      <c r="G1" s="144"/>
      <c r="H1" s="144"/>
      <c r="I1" s="144"/>
    </row>
    <row r="3" spans="2:9" ht="12.75">
      <c r="B3" s="145" t="s">
        <v>1</v>
      </c>
      <c r="C3" s="145"/>
      <c r="D3" s="145"/>
      <c r="E3" s="145"/>
      <c r="F3" s="145"/>
      <c r="G3" s="145"/>
      <c r="H3" s="145"/>
      <c r="I3" s="145"/>
    </row>
    <row r="4" spans="2:9" ht="12.75">
      <c r="B4" s="145" t="s">
        <v>2</v>
      </c>
      <c r="C4" s="145"/>
      <c r="D4" s="145"/>
      <c r="E4" s="145"/>
      <c r="F4" s="145"/>
      <c r="G4" s="145"/>
      <c r="H4" s="145"/>
      <c r="I4" s="145"/>
    </row>
    <row r="5" ht="12.75">
      <c r="B5" s="2"/>
    </row>
    <row r="6" ht="13.5" thickBot="1"/>
    <row r="7" spans="2:9" ht="18.75" customHeight="1">
      <c r="B7" s="146" t="s">
        <v>3</v>
      </c>
      <c r="C7" s="147"/>
      <c r="D7" s="147"/>
      <c r="E7" s="147"/>
      <c r="F7" s="147"/>
      <c r="G7" s="147"/>
      <c r="H7" s="147"/>
      <c r="I7" s="148"/>
    </row>
    <row r="8" spans="2:9" ht="11.25" customHeight="1" thickBot="1">
      <c r="B8" s="3"/>
      <c r="C8" s="4"/>
      <c r="D8" s="4"/>
      <c r="E8" s="4"/>
      <c r="F8" s="5"/>
      <c r="G8" s="5"/>
      <c r="H8" s="5"/>
      <c r="I8" s="6"/>
    </row>
    <row r="9" spans="2:9" ht="0.75" customHeight="1" hidden="1">
      <c r="B9" s="7"/>
      <c r="C9" s="8"/>
      <c r="D9" s="9"/>
      <c r="E9" s="10"/>
      <c r="F9" s="10"/>
      <c r="G9" s="9"/>
      <c r="H9" s="11"/>
      <c r="I9" s="12"/>
    </row>
    <row r="10" spans="2:9" ht="12.75">
      <c r="B10" s="13" t="s">
        <v>4</v>
      </c>
      <c r="C10" s="14"/>
      <c r="D10" s="139" t="s">
        <v>5</v>
      </c>
      <c r="E10" s="140"/>
      <c r="F10" s="15" t="s">
        <v>6</v>
      </c>
      <c r="G10" s="15" t="s">
        <v>7</v>
      </c>
      <c r="H10" s="15" t="s">
        <v>8</v>
      </c>
      <c r="I10" s="16" t="s">
        <v>9</v>
      </c>
    </row>
    <row r="11" spans="2:9" ht="12.75">
      <c r="B11" s="17" t="s">
        <v>10</v>
      </c>
      <c r="C11" s="18"/>
      <c r="D11" s="19" t="s">
        <v>11</v>
      </c>
      <c r="E11" s="20" t="s">
        <v>12</v>
      </c>
      <c r="F11" s="19" t="s">
        <v>13</v>
      </c>
      <c r="G11" s="21" t="s">
        <v>14</v>
      </c>
      <c r="H11" s="21" t="s">
        <v>14</v>
      </c>
      <c r="I11" s="22" t="s">
        <v>14</v>
      </c>
    </row>
    <row r="12" spans="2:9" ht="12.75">
      <c r="B12" s="23"/>
      <c r="C12" s="24"/>
      <c r="D12" s="19" t="s">
        <v>15</v>
      </c>
      <c r="E12" s="25" t="s">
        <v>15</v>
      </c>
      <c r="F12" s="19" t="s">
        <v>15</v>
      </c>
      <c r="G12" s="19" t="s">
        <v>15</v>
      </c>
      <c r="H12" s="19" t="s">
        <v>15</v>
      </c>
      <c r="I12" s="22" t="s">
        <v>15</v>
      </c>
    </row>
    <row r="13" spans="2:9" ht="12.75" hidden="1" outlineLevel="1">
      <c r="B13" s="26">
        <v>1</v>
      </c>
      <c r="C13" s="27" t="s">
        <v>16</v>
      </c>
      <c r="D13" s="28"/>
      <c r="E13" s="29"/>
      <c r="F13" s="28"/>
      <c r="G13" s="28"/>
      <c r="H13" s="28"/>
      <c r="I13" s="30"/>
    </row>
    <row r="14" spans="2:9" ht="5.25" customHeight="1" hidden="1" outlineLevel="1">
      <c r="B14" s="31"/>
      <c r="C14" s="27"/>
      <c r="D14" s="28"/>
      <c r="E14" s="29"/>
      <c r="F14" s="28"/>
      <c r="G14" s="28"/>
      <c r="H14" s="28"/>
      <c r="I14" s="30"/>
    </row>
    <row r="15" spans="2:9" ht="12.75" hidden="1" outlineLevel="1">
      <c r="B15" s="31"/>
      <c r="C15" s="32" t="s">
        <v>17</v>
      </c>
      <c r="D15" s="28"/>
      <c r="E15" s="29"/>
      <c r="F15" s="28"/>
      <c r="G15" s="28"/>
      <c r="H15" s="28"/>
      <c r="I15" s="30"/>
    </row>
    <row r="16" spans="2:9" ht="12.75" hidden="1" outlineLevel="1">
      <c r="B16" s="31"/>
      <c r="C16" s="33" t="s">
        <v>18</v>
      </c>
      <c r="D16" s="28">
        <v>9694</v>
      </c>
      <c r="E16" s="29">
        <f>9646+44</f>
        <v>9690</v>
      </c>
      <c r="F16" s="28">
        <v>10351</v>
      </c>
      <c r="G16" s="28">
        <f>F31</f>
        <v>10201</v>
      </c>
      <c r="H16" s="28">
        <f>G31</f>
        <v>10928</v>
      </c>
      <c r="I16" s="30">
        <f>H31</f>
        <v>11484</v>
      </c>
    </row>
    <row r="17" spans="2:9" ht="4.5" customHeight="1" hidden="1" outlineLevel="1">
      <c r="B17" s="31"/>
      <c r="C17" s="27"/>
      <c r="D17" s="28"/>
      <c r="E17" s="29"/>
      <c r="F17" s="28"/>
      <c r="G17" s="28"/>
      <c r="H17" s="28"/>
      <c r="I17" s="30"/>
    </row>
    <row r="18" spans="2:9" ht="12.75" hidden="1" outlineLevel="1">
      <c r="B18" s="31"/>
      <c r="C18" s="33" t="s">
        <v>19</v>
      </c>
      <c r="D18" s="34">
        <f>SUM(D21:D29)</f>
        <v>0</v>
      </c>
      <c r="E18" s="35">
        <f>SUM(E19:E29)</f>
        <v>0</v>
      </c>
      <c r="F18" s="34">
        <f>SUM(F19:F29)</f>
        <v>-150</v>
      </c>
      <c r="G18" s="34">
        <f>SUM(G19:G29)</f>
        <v>727</v>
      </c>
      <c r="H18" s="34">
        <f>SUM(H19:H29)</f>
        <v>556</v>
      </c>
      <c r="I18" s="36">
        <f>SUM(I19:I29)</f>
        <v>461</v>
      </c>
    </row>
    <row r="19" spans="2:11" s="37" customFormat="1" ht="12.75" hidden="1" outlineLevel="2">
      <c r="B19" s="38"/>
      <c r="C19" s="39" t="s">
        <v>20</v>
      </c>
      <c r="D19" s="40"/>
      <c r="E19" s="41"/>
      <c r="F19" s="42"/>
      <c r="G19" s="42">
        <f>'[1]Workings'!G24</f>
        <v>402</v>
      </c>
      <c r="H19" s="42">
        <f>'[1]Workings'!H24</f>
        <v>370</v>
      </c>
      <c r="I19" s="43">
        <f>'[1]Workings'!I24</f>
        <v>376</v>
      </c>
      <c r="K19" s="44"/>
    </row>
    <row r="20" spans="2:9" s="37" customFormat="1" ht="12.75" hidden="1" outlineLevel="2">
      <c r="B20" s="38"/>
      <c r="C20" s="39" t="s">
        <v>21</v>
      </c>
      <c r="D20" s="40"/>
      <c r="E20" s="41"/>
      <c r="F20" s="42"/>
      <c r="G20" s="42">
        <v>175</v>
      </c>
      <c r="H20" s="42">
        <v>175</v>
      </c>
      <c r="I20" s="43">
        <v>175</v>
      </c>
    </row>
    <row r="21" spans="2:9" ht="12.75" hidden="1" outlineLevel="2">
      <c r="B21" s="31"/>
      <c r="C21" s="45" t="s">
        <v>22</v>
      </c>
      <c r="D21" s="42"/>
      <c r="E21" s="46"/>
      <c r="F21" s="42">
        <v>-120</v>
      </c>
      <c r="G21" s="42">
        <v>-70</v>
      </c>
      <c r="H21" s="42">
        <v>-80</v>
      </c>
      <c r="I21" s="43">
        <v>-90</v>
      </c>
    </row>
    <row r="22" spans="2:9" ht="12.75" hidden="1" outlineLevel="2">
      <c r="B22" s="31"/>
      <c r="C22" s="45" t="s">
        <v>23</v>
      </c>
      <c r="D22" s="42"/>
      <c r="E22" s="46"/>
      <c r="F22" s="42"/>
      <c r="G22" s="42">
        <v>150</v>
      </c>
      <c r="H22" s="42">
        <v>100</v>
      </c>
      <c r="I22" s="43"/>
    </row>
    <row r="23" spans="2:9" ht="12.75" hidden="1" outlineLevel="2">
      <c r="B23" s="31"/>
      <c r="C23" s="45" t="s">
        <v>24</v>
      </c>
      <c r="D23" s="42"/>
      <c r="E23" s="46"/>
      <c r="F23" s="42"/>
      <c r="G23" s="42">
        <v>170</v>
      </c>
      <c r="H23" s="42">
        <v>66</v>
      </c>
      <c r="I23" s="43"/>
    </row>
    <row r="24" spans="2:9" ht="12.75" hidden="1" outlineLevel="2">
      <c r="B24" s="31"/>
      <c r="C24" s="45" t="s">
        <v>25</v>
      </c>
      <c r="D24" s="42"/>
      <c r="E24" s="46"/>
      <c r="F24" s="42">
        <v>10</v>
      </c>
      <c r="G24" s="42">
        <v>25</v>
      </c>
      <c r="H24" s="42"/>
      <c r="I24" s="43"/>
    </row>
    <row r="25" spans="2:9" ht="12.75" hidden="1" outlineLevel="2">
      <c r="B25" s="31"/>
      <c r="C25" s="45" t="s">
        <v>26</v>
      </c>
      <c r="D25" s="42"/>
      <c r="E25" s="46"/>
      <c r="F25" s="42"/>
      <c r="G25" s="42">
        <v>-50</v>
      </c>
      <c r="H25" s="42"/>
      <c r="I25" s="43"/>
    </row>
    <row r="26" spans="2:9" ht="12.75" hidden="1" outlineLevel="2">
      <c r="B26" s="31"/>
      <c r="C26" s="45" t="s">
        <v>27</v>
      </c>
      <c r="D26" s="42"/>
      <c r="E26" s="46"/>
      <c r="F26" s="42">
        <v>-40</v>
      </c>
      <c r="G26" s="42"/>
      <c r="H26" s="42"/>
      <c r="I26" s="43"/>
    </row>
    <row r="27" spans="2:9" s="2" customFormat="1" ht="12.75" hidden="1" outlineLevel="2">
      <c r="B27" s="26"/>
      <c r="C27" s="47" t="s">
        <v>28</v>
      </c>
      <c r="D27" s="48"/>
      <c r="E27" s="49"/>
      <c r="F27" s="48">
        <v>0</v>
      </c>
      <c r="G27" s="48"/>
      <c r="H27" s="48"/>
      <c r="I27" s="50"/>
    </row>
    <row r="28" spans="2:9" s="2" customFormat="1" ht="12.75" hidden="1" outlineLevel="2">
      <c r="B28" s="26"/>
      <c r="C28" s="47" t="s">
        <v>29</v>
      </c>
      <c r="D28" s="48"/>
      <c r="E28" s="49"/>
      <c r="F28" s="48"/>
      <c r="G28" s="48">
        <v>0</v>
      </c>
      <c r="H28" s="48">
        <v>0</v>
      </c>
      <c r="I28" s="50">
        <v>0</v>
      </c>
    </row>
    <row r="29" spans="2:9" ht="12.75" hidden="1" outlineLevel="2">
      <c r="B29" s="31"/>
      <c r="C29" s="45" t="s">
        <v>30</v>
      </c>
      <c r="D29" s="51"/>
      <c r="E29" s="52"/>
      <c r="F29" s="53"/>
      <c r="G29" s="53">
        <v>-75</v>
      </c>
      <c r="H29" s="53">
        <v>-75</v>
      </c>
      <c r="I29" s="54"/>
    </row>
    <row r="30" spans="2:9" ht="12.75" collapsed="1">
      <c r="B30" s="31"/>
      <c r="C30" s="27"/>
      <c r="D30" s="28"/>
      <c r="E30" s="29"/>
      <c r="F30" s="28"/>
      <c r="G30" s="28"/>
      <c r="H30" s="28"/>
      <c r="I30" s="30"/>
    </row>
    <row r="31" spans="2:9" s="55" customFormat="1" ht="12.75">
      <c r="B31" s="26">
        <v>1</v>
      </c>
      <c r="C31" s="56" t="s">
        <v>31</v>
      </c>
      <c r="D31" s="28">
        <f aca="true" t="shared" si="0" ref="D31:I31">D16+D18</f>
        <v>9694</v>
      </c>
      <c r="E31" s="29">
        <f t="shared" si="0"/>
        <v>9690</v>
      </c>
      <c r="F31" s="28">
        <f t="shared" si="0"/>
        <v>10201</v>
      </c>
      <c r="G31" s="28">
        <f t="shared" si="0"/>
        <v>10928</v>
      </c>
      <c r="H31" s="28">
        <f t="shared" si="0"/>
        <v>11484</v>
      </c>
      <c r="I31" s="30">
        <f t="shared" si="0"/>
        <v>11945</v>
      </c>
    </row>
    <row r="32" spans="2:9" ht="12.75">
      <c r="B32" s="31"/>
      <c r="C32" s="32"/>
      <c r="D32" s="28"/>
      <c r="E32" s="29"/>
      <c r="F32" s="28"/>
      <c r="G32" s="28"/>
      <c r="H32" s="28"/>
      <c r="I32" s="30"/>
    </row>
    <row r="33" spans="2:9" ht="12.75">
      <c r="B33" s="26">
        <v>2</v>
      </c>
      <c r="C33" s="56" t="s">
        <v>32</v>
      </c>
      <c r="D33" s="28"/>
      <c r="E33" s="29"/>
      <c r="F33" s="28"/>
      <c r="G33" s="28"/>
      <c r="H33" s="28"/>
      <c r="I33" s="30"/>
    </row>
    <row r="34" spans="2:9" ht="12.75">
      <c r="B34" s="31"/>
      <c r="C34" s="57" t="s">
        <v>33</v>
      </c>
      <c r="D34" s="58">
        <v>-5304</v>
      </c>
      <c r="E34" s="59">
        <f>D34</f>
        <v>-5304</v>
      </c>
      <c r="F34" s="58">
        <v>-5637</v>
      </c>
      <c r="G34" s="58">
        <f>F34*1.025</f>
        <v>-5777.924999999999</v>
      </c>
      <c r="H34" s="58">
        <f>G34*1.025</f>
        <v>-5922.373124999999</v>
      </c>
      <c r="I34" s="60">
        <f>H34*1.025</f>
        <v>-6070.432453124999</v>
      </c>
    </row>
    <row r="35" spans="2:9" ht="12.75">
      <c r="B35" s="31"/>
      <c r="C35" s="61" t="s">
        <v>34</v>
      </c>
      <c r="D35" s="58">
        <v>-100</v>
      </c>
      <c r="E35" s="59">
        <f>D35</f>
        <v>-100</v>
      </c>
      <c r="F35" s="58">
        <v>-100</v>
      </c>
      <c r="G35" s="58">
        <v>0</v>
      </c>
      <c r="H35" s="58">
        <v>0</v>
      </c>
      <c r="I35" s="60">
        <v>0</v>
      </c>
    </row>
    <row r="36" spans="2:9" ht="12.75">
      <c r="B36" s="26"/>
      <c r="C36" s="61" t="s">
        <v>35</v>
      </c>
      <c r="D36" s="62">
        <f>-D53</f>
        <v>-4342.86</v>
      </c>
      <c r="E36" s="63">
        <f>D36</f>
        <v>-4342.86</v>
      </c>
      <c r="F36" s="62">
        <f>-F53</f>
        <v>-4655.787058874999</v>
      </c>
      <c r="G36" s="62">
        <f>-G53</f>
        <v>-4763.4172125</v>
      </c>
      <c r="H36" s="62">
        <f>-H53</f>
        <v>-4872.201134999999</v>
      </c>
      <c r="I36" s="64">
        <f>-I53</f>
        <v>-4984.281539999999</v>
      </c>
    </row>
    <row r="37" spans="2:9" s="55" customFormat="1" ht="12.75">
      <c r="B37" s="65"/>
      <c r="C37" s="66" t="s">
        <v>36</v>
      </c>
      <c r="D37" s="28">
        <f aca="true" t="shared" si="1" ref="D37:I37">SUM(D34:D36)</f>
        <v>-9746.86</v>
      </c>
      <c r="E37" s="29">
        <f t="shared" si="1"/>
        <v>-9746.86</v>
      </c>
      <c r="F37" s="28">
        <f t="shared" si="1"/>
        <v>-10392.787058875</v>
      </c>
      <c r="G37" s="28">
        <f t="shared" si="1"/>
        <v>-10541.3422125</v>
      </c>
      <c r="H37" s="28">
        <f t="shared" si="1"/>
        <v>-10794.574259999998</v>
      </c>
      <c r="I37" s="30">
        <f t="shared" si="1"/>
        <v>-11054.713993124999</v>
      </c>
    </row>
    <row r="38" spans="2:9" ht="12.75" customHeight="1">
      <c r="B38" s="26"/>
      <c r="C38" s="56"/>
      <c r="D38" s="28"/>
      <c r="E38" s="29"/>
      <c r="F38" s="28"/>
      <c r="G38" s="28"/>
      <c r="H38" s="28"/>
      <c r="I38" s="30"/>
    </row>
    <row r="39" spans="2:9" ht="12.75">
      <c r="B39" s="26">
        <v>3</v>
      </c>
      <c r="C39" s="56" t="s">
        <v>37</v>
      </c>
      <c r="D39" s="28">
        <f aca="true" t="shared" si="2" ref="D39:I39">D31+D37</f>
        <v>-52.86000000000058</v>
      </c>
      <c r="E39" s="29">
        <f t="shared" si="2"/>
        <v>-56.86000000000058</v>
      </c>
      <c r="F39" s="28">
        <f t="shared" si="2"/>
        <v>-191.78705887499927</v>
      </c>
      <c r="G39" s="28">
        <f t="shared" si="2"/>
        <v>386.65778750000027</v>
      </c>
      <c r="H39" s="28">
        <f t="shared" si="2"/>
        <v>689.4257400000024</v>
      </c>
      <c r="I39" s="30">
        <f t="shared" si="2"/>
        <v>890.2860068750015</v>
      </c>
    </row>
    <row r="40" spans="2:9" ht="14.25" customHeight="1" thickBot="1">
      <c r="B40" s="67"/>
      <c r="C40" s="68"/>
      <c r="D40" s="69"/>
      <c r="E40" s="70"/>
      <c r="F40" s="70"/>
      <c r="G40" s="69"/>
      <c r="H40" s="69"/>
      <c r="I40" s="71"/>
    </row>
    <row r="41" spans="2:9" ht="24" customHeight="1" thickBot="1">
      <c r="B41" s="27"/>
      <c r="C41" s="72"/>
      <c r="D41" s="73"/>
      <c r="E41" s="73"/>
      <c r="F41" s="73"/>
      <c r="G41" s="73"/>
      <c r="H41" s="73"/>
      <c r="I41" s="73"/>
    </row>
    <row r="42" spans="2:9" ht="17.25" customHeight="1" thickBot="1">
      <c r="B42" s="74"/>
      <c r="C42" s="75" t="s">
        <v>38</v>
      </c>
      <c r="D42" s="76">
        <v>0.09</v>
      </c>
      <c r="E42" s="77">
        <v>0.09</v>
      </c>
      <c r="F42" s="78">
        <f>F50</f>
        <v>0.0475</v>
      </c>
      <c r="G42" s="79"/>
      <c r="H42" s="79"/>
      <c r="I42" s="79"/>
    </row>
    <row r="43" spans="2:9" ht="12.75" hidden="1" outlineLevel="1">
      <c r="B43" s="80" t="s">
        <v>39</v>
      </c>
      <c r="C43" s="81"/>
      <c r="D43" s="82"/>
      <c r="E43" s="82"/>
      <c r="F43" s="18"/>
      <c r="G43" s="18"/>
      <c r="H43" s="18"/>
      <c r="I43" s="83"/>
    </row>
    <row r="44" spans="2:9" ht="12.75" hidden="1" outlineLevel="1">
      <c r="B44" s="80"/>
      <c r="C44" s="81"/>
      <c r="D44" s="82"/>
      <c r="E44" s="82"/>
      <c r="F44" s="18"/>
      <c r="G44" s="18"/>
      <c r="H44" s="18"/>
      <c r="I44" s="83"/>
    </row>
    <row r="45" spans="2:9" ht="14.25" hidden="1" outlineLevel="1">
      <c r="B45" s="84" t="s">
        <v>40</v>
      </c>
      <c r="C45" s="24" t="s">
        <v>41</v>
      </c>
      <c r="D45" s="18">
        <v>27600</v>
      </c>
      <c r="E45" s="85"/>
      <c r="F45" s="18"/>
      <c r="G45" s="18">
        <f>F47</f>
        <v>28247</v>
      </c>
      <c r="H45" s="18">
        <f>G47</f>
        <v>28900</v>
      </c>
      <c r="I45" s="83">
        <f>H47</f>
        <v>29560</v>
      </c>
    </row>
    <row r="46" spans="2:9" ht="12.75" hidden="1" outlineLevel="1">
      <c r="B46" s="86" t="s">
        <v>42</v>
      </c>
      <c r="C46" s="87" t="s">
        <v>43</v>
      </c>
      <c r="D46" s="88">
        <v>0</v>
      </c>
      <c r="E46" s="89"/>
      <c r="F46" s="88"/>
      <c r="G46" s="88">
        <v>0.023</v>
      </c>
      <c r="H46" s="88">
        <v>0.023</v>
      </c>
      <c r="I46" s="90">
        <v>0.023</v>
      </c>
    </row>
    <row r="47" spans="2:9" ht="14.25" hidden="1" outlineLevel="1">
      <c r="B47" s="84" t="s">
        <v>40</v>
      </c>
      <c r="C47" s="24" t="s">
        <v>44</v>
      </c>
      <c r="D47" s="18">
        <f>D45+(D45*D46)</f>
        <v>27600</v>
      </c>
      <c r="E47" s="85"/>
      <c r="F47" s="18">
        <v>28247</v>
      </c>
      <c r="G47" s="18">
        <f>ROUND(G45+(G45*G46),-1)</f>
        <v>28900</v>
      </c>
      <c r="H47" s="18">
        <f>ROUND(H45+(H45*H46),-1)</f>
        <v>29560</v>
      </c>
      <c r="I47" s="83">
        <f>ROUND(I45+(I45*I46),-1)</f>
        <v>30240</v>
      </c>
    </row>
    <row r="48" spans="2:9" ht="4.5" customHeight="1" hidden="1" outlineLevel="1">
      <c r="B48" s="80"/>
      <c r="C48" s="81"/>
      <c r="D48" s="82"/>
      <c r="E48" s="91"/>
      <c r="F48" s="18"/>
      <c r="G48" s="18"/>
      <c r="H48" s="18"/>
      <c r="I48" s="83"/>
    </row>
    <row r="49" spans="2:9" ht="14.25" hidden="1" outlineLevel="1">
      <c r="B49" s="84" t="s">
        <v>40</v>
      </c>
      <c r="C49" s="24" t="s">
        <v>45</v>
      </c>
      <c r="D49" s="92">
        <v>157.35</v>
      </c>
      <c r="E49" s="93"/>
      <c r="F49" s="92">
        <f>D51</f>
        <v>157.35</v>
      </c>
      <c r="G49" s="92">
        <f>F51</f>
        <v>164.82412499999998</v>
      </c>
      <c r="H49" s="92">
        <f>G51</f>
        <v>164.82412499999998</v>
      </c>
      <c r="I49" s="94">
        <f>H51</f>
        <v>164.82412499999998</v>
      </c>
    </row>
    <row r="50" spans="2:9" s="95" customFormat="1" ht="12.75" hidden="1" outlineLevel="1">
      <c r="B50" s="86" t="s">
        <v>42</v>
      </c>
      <c r="C50" s="87" t="s">
        <v>46</v>
      </c>
      <c r="D50" s="88">
        <v>0</v>
      </c>
      <c r="E50" s="96"/>
      <c r="F50" s="97">
        <v>0.0475</v>
      </c>
      <c r="G50" s="97">
        <v>0</v>
      </c>
      <c r="H50" s="97">
        <v>0</v>
      </c>
      <c r="I50" s="98">
        <v>0</v>
      </c>
    </row>
    <row r="51" spans="2:9" ht="14.25" hidden="1" outlineLevel="1">
      <c r="B51" s="84" t="s">
        <v>40</v>
      </c>
      <c r="C51" s="24" t="s">
        <v>47</v>
      </c>
      <c r="D51" s="92">
        <f>D49+(D49*D50)</f>
        <v>157.35</v>
      </c>
      <c r="E51" s="93"/>
      <c r="F51" s="92">
        <f>F49+(F49*F50)</f>
        <v>164.82412499999998</v>
      </c>
      <c r="G51" s="92">
        <f>G49+(G49*G50)</f>
        <v>164.82412499999998</v>
      </c>
      <c r="H51" s="92">
        <f>H49+(H49*H50)</f>
        <v>164.82412499999998</v>
      </c>
      <c r="I51" s="94">
        <f>I49+(I49*I50)</f>
        <v>164.82412499999998</v>
      </c>
    </row>
    <row r="52" spans="2:9" ht="14.25" hidden="1" outlineLevel="1">
      <c r="B52" s="84" t="s">
        <v>40</v>
      </c>
      <c r="C52" s="24" t="s">
        <v>48</v>
      </c>
      <c r="D52" s="92">
        <f>(118.98/157.35)*D51</f>
        <v>118.98</v>
      </c>
      <c r="E52" s="93"/>
      <c r="F52" s="92">
        <f>(118.98/157.35)*F51</f>
        <v>124.63154999999999</v>
      </c>
      <c r="G52" s="92">
        <f>(118.98/157.35)*G51</f>
        <v>124.63154999999999</v>
      </c>
      <c r="H52" s="92">
        <f>(118.98/157.35)*H51</f>
        <v>124.63154999999999</v>
      </c>
      <c r="I52" s="99">
        <f>(118.98/157.35)*I51</f>
        <v>124.63154999999999</v>
      </c>
    </row>
    <row r="53" spans="2:9" ht="14.25" hidden="1" outlineLevel="1">
      <c r="B53" s="84" t="s">
        <v>40</v>
      </c>
      <c r="C53" s="24" t="s">
        <v>49</v>
      </c>
      <c r="D53" s="100">
        <f>(D51*D45)/1000</f>
        <v>4342.86</v>
      </c>
      <c r="E53" s="93"/>
      <c r="F53" s="100">
        <f>(F51*F47)/1000</f>
        <v>4655.787058874999</v>
      </c>
      <c r="G53" s="100">
        <f>(G51*G47)/1000</f>
        <v>4763.4172125</v>
      </c>
      <c r="H53" s="100">
        <f>(H51*H47)/1000</f>
        <v>4872.201134999999</v>
      </c>
      <c r="I53" s="101">
        <f>(I51*I47)/1000</f>
        <v>4984.281539999999</v>
      </c>
    </row>
    <row r="54" spans="2:9" ht="15" hidden="1" outlineLevel="1" thickBot="1">
      <c r="B54" s="102" t="s">
        <v>40</v>
      </c>
      <c r="C54" s="103" t="s">
        <v>50</v>
      </c>
      <c r="D54" s="104"/>
      <c r="E54" s="105"/>
      <c r="F54" s="104">
        <f>((F49*0.01)*F47)/1000</f>
        <v>44.446654499999994</v>
      </c>
      <c r="G54" s="104">
        <f>((G49*0.01)*G47)/1000</f>
        <v>47.634172125</v>
      </c>
      <c r="H54" s="104">
        <f>((H49*0.01)*H47)/1000</f>
        <v>48.722011349999995</v>
      </c>
      <c r="I54" s="106">
        <f>((I49*0.01)*I47)/1000</f>
        <v>49.8428154</v>
      </c>
    </row>
    <row r="55" ht="25.5" customHeight="1" collapsed="1" thickBot="1">
      <c r="B55" s="2"/>
    </row>
    <row r="56" spans="2:9" ht="15.75" customHeight="1">
      <c r="B56" s="141" t="s">
        <v>51</v>
      </c>
      <c r="C56" s="142"/>
      <c r="D56" s="142"/>
      <c r="E56" s="142"/>
      <c r="F56" s="143"/>
      <c r="G56" s="107"/>
      <c r="H56" s="107"/>
      <c r="I56" s="107"/>
    </row>
    <row r="57" spans="2:9" ht="8.25" customHeight="1" thickBot="1">
      <c r="B57" s="108"/>
      <c r="C57" s="109"/>
      <c r="D57" s="109"/>
      <c r="E57" s="109"/>
      <c r="F57" s="110"/>
      <c r="G57" s="107"/>
      <c r="H57" s="107"/>
      <c r="I57" s="107"/>
    </row>
    <row r="58" spans="2:9" ht="12.75">
      <c r="B58" s="111"/>
      <c r="C58" s="112"/>
      <c r="D58" s="140" t="s">
        <v>5</v>
      </c>
      <c r="E58" s="140"/>
      <c r="F58" s="113" t="s">
        <v>6</v>
      </c>
      <c r="G58" s="114"/>
      <c r="H58" s="114"/>
      <c r="I58" s="114"/>
    </row>
    <row r="59" spans="2:9" ht="12.75">
      <c r="B59" s="115"/>
      <c r="C59" s="82"/>
      <c r="D59" s="21" t="s">
        <v>11</v>
      </c>
      <c r="E59" s="20" t="s">
        <v>12</v>
      </c>
      <c r="F59" s="116" t="s">
        <v>13</v>
      </c>
      <c r="G59" s="114"/>
      <c r="H59" s="114"/>
      <c r="I59" s="114"/>
    </row>
    <row r="60" spans="2:9" ht="12.75">
      <c r="B60" s="115"/>
      <c r="C60" s="82"/>
      <c r="D60" s="21" t="s">
        <v>15</v>
      </c>
      <c r="E60" s="25" t="s">
        <v>15</v>
      </c>
      <c r="F60" s="116" t="s">
        <v>15</v>
      </c>
      <c r="G60" s="114"/>
      <c r="H60" s="114"/>
      <c r="I60" s="114"/>
    </row>
    <row r="61" spans="2:9" ht="7.5" customHeight="1">
      <c r="B61" s="115"/>
      <c r="C61" s="82"/>
      <c r="D61" s="21"/>
      <c r="E61" s="20"/>
      <c r="F61" s="116"/>
      <c r="G61" s="114"/>
      <c r="H61" s="114"/>
      <c r="I61" s="114"/>
    </row>
    <row r="62" spans="2:9" s="2" customFormat="1" ht="12.75">
      <c r="B62" s="117">
        <v>4</v>
      </c>
      <c r="C62" s="82" t="s">
        <v>52</v>
      </c>
      <c r="D62" s="118">
        <v>-1028</v>
      </c>
      <c r="E62" s="119">
        <f>-1028-3+100</f>
        <v>-931</v>
      </c>
      <c r="F62" s="120">
        <f>E64</f>
        <v>-987.8600000000006</v>
      </c>
      <c r="G62" s="121"/>
      <c r="H62" s="121"/>
      <c r="I62" s="121"/>
    </row>
    <row r="63" spans="2:9" ht="12.75">
      <c r="B63" s="122"/>
      <c r="C63" s="123" t="s">
        <v>53</v>
      </c>
      <c r="D63" s="124">
        <f>D39</f>
        <v>-52.86000000000058</v>
      </c>
      <c r="E63" s="125">
        <f>E39</f>
        <v>-56.86000000000058</v>
      </c>
      <c r="F63" s="126">
        <f>F39</f>
        <v>-191.78705887499927</v>
      </c>
      <c r="G63" s="127"/>
      <c r="H63" s="127"/>
      <c r="I63" s="127"/>
    </row>
    <row r="64" spans="2:9" s="2" customFormat="1" ht="13.5" thickBot="1">
      <c r="B64" s="128">
        <v>5</v>
      </c>
      <c r="C64" s="129" t="s">
        <v>54</v>
      </c>
      <c r="D64" s="130">
        <f>SUM(D62:D63)</f>
        <v>-1080.8600000000006</v>
      </c>
      <c r="E64" s="131">
        <f>SUM(E62:E63)</f>
        <v>-987.8600000000006</v>
      </c>
      <c r="F64" s="132">
        <f>SUM(F62:F63)</f>
        <v>-1179.6470588749999</v>
      </c>
      <c r="G64" s="121"/>
      <c r="H64" s="121"/>
      <c r="I64" s="121"/>
    </row>
    <row r="65" spans="2:9" ht="13.5" hidden="1" outlineLevel="1" thickBot="1">
      <c r="B65" s="133"/>
      <c r="C65" s="134" t="s">
        <v>55</v>
      </c>
      <c r="D65" s="135">
        <f aca="true" t="shared" si="3" ref="D65:I65">-D31*0.1</f>
        <v>-969.4000000000001</v>
      </c>
      <c r="E65" s="135">
        <f t="shared" si="3"/>
        <v>-969</v>
      </c>
      <c r="F65" s="135">
        <f t="shared" si="3"/>
        <v>-1020.1</v>
      </c>
      <c r="G65" s="135">
        <f t="shared" si="3"/>
        <v>-1092.8</v>
      </c>
      <c r="H65" s="135">
        <f t="shared" si="3"/>
        <v>-1148.4</v>
      </c>
      <c r="I65" s="136">
        <f t="shared" si="3"/>
        <v>-1194.5</v>
      </c>
    </row>
    <row r="66" ht="3" customHeight="1" collapsed="1">
      <c r="C66" s="1"/>
    </row>
    <row r="68" spans="5:6" ht="12.75">
      <c r="E68" s="137"/>
      <c r="F68" s="138"/>
    </row>
    <row r="69" ht="12.75">
      <c r="B69" s="1" t="s">
        <v>56</v>
      </c>
    </row>
    <row r="71" ht="12.75">
      <c r="B71" s="1" t="s">
        <v>57</v>
      </c>
    </row>
    <row r="73" ht="12.75">
      <c r="B73" s="1" t="s">
        <v>58</v>
      </c>
    </row>
    <row r="74" ht="12.75">
      <c r="B74" s="1" t="s">
        <v>59</v>
      </c>
    </row>
    <row r="75" ht="12.75">
      <c r="B75" s="1" t="s">
        <v>60</v>
      </c>
    </row>
    <row r="76" ht="12.75">
      <c r="B76" s="1" t="s">
        <v>61</v>
      </c>
    </row>
    <row r="77" ht="12.75">
      <c r="B77" s="1" t="s">
        <v>62</v>
      </c>
    </row>
    <row r="79" ht="12.75">
      <c r="B79" s="1" t="s">
        <v>63</v>
      </c>
    </row>
    <row r="80" ht="12.75">
      <c r="B80" s="1" t="s">
        <v>64</v>
      </c>
    </row>
    <row r="81" ht="12.75">
      <c r="B81" s="1" t="s">
        <v>65</v>
      </c>
    </row>
  </sheetData>
  <mergeCells count="7">
    <mergeCell ref="D10:E10"/>
    <mergeCell ref="B56:F56"/>
    <mergeCell ref="D58:E58"/>
    <mergeCell ref="B1:I1"/>
    <mergeCell ref="B3:I3"/>
    <mergeCell ref="B4:I4"/>
    <mergeCell ref="B7:I7"/>
  </mergeCells>
  <printOptions horizontalCentered="1"/>
  <pageMargins left="0.35433070866141736" right="0.35433070866141736" top="0.5905511811023623" bottom="0.984251968503937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Kettering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Gsoulsby</dc:creator>
  <cp:keywords/>
  <dc:description/>
  <cp:lastModifiedBy>lhogg</cp:lastModifiedBy>
  <cp:lastPrinted>2005-02-15T15:41:19Z</cp:lastPrinted>
  <dcterms:created xsi:type="dcterms:W3CDTF">2005-02-15T15:40:57Z</dcterms:created>
  <dcterms:modified xsi:type="dcterms:W3CDTF">2005-02-21T11:33:47Z</dcterms:modified>
  <cp:category/>
  <cp:version/>
  <cp:contentType/>
  <cp:contentStatus/>
</cp:coreProperties>
</file>